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portal-my.sharepoint.com/personal/hnphuong_coscon_com/Documents/ATD/"/>
    </mc:Choice>
  </mc:AlternateContent>
  <xr:revisionPtr revIDLastSave="0" documentId="8_{FE262799-1A96-4A55-93B7-3053BAFAACB9}" xr6:coauthVersionLast="47" xr6:coauthVersionMax="47" xr10:uidLastSave="{00000000-0000-0000-0000-000000000000}"/>
  <bookViews>
    <workbookView xWindow="-108" yWindow="-108" windowWidth="23256" windowHeight="12576" tabRatio="802" firstSheet="3" activeTab="9" xr2:uid="{00000000-000D-0000-FFFF-FFFF00000000}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  <sheet name="WEST AFRICA via PKL" sheetId="121" r:id="rId10"/>
  </sheets>
  <externalReferences>
    <externalReference r:id="rId11"/>
  </externalReferences>
  <definedNames>
    <definedName name="_xlnm._FilterDatabase" localSheetId="0" hidden="1">MENU!#REF!</definedName>
    <definedName name="_xlnm._FilterDatabase" localSheetId="6" hidden="1">'S.AFRICA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21" l="1"/>
  <c r="J11" i="121"/>
  <c r="J10" i="121"/>
  <c r="I10" i="121" s="1"/>
  <c r="H10" i="121" s="1"/>
  <c r="J13" i="121"/>
  <c r="I13" i="121" s="1"/>
  <c r="H13" i="121" s="1"/>
  <c r="H20" i="120"/>
  <c r="E24" i="120"/>
  <c r="E23" i="120"/>
  <c r="H19" i="116"/>
  <c r="O19" i="116" s="1"/>
  <c r="C9" i="121"/>
  <c r="C10" i="121" s="1"/>
  <c r="O37" i="117"/>
  <c r="Q37" i="117"/>
  <c r="N37" i="117"/>
  <c r="M37" i="117" s="1"/>
  <c r="O25" i="117"/>
  <c r="O19" i="117"/>
  <c r="O13" i="117"/>
  <c r="O36" i="117"/>
  <c r="R36" i="117" s="1"/>
  <c r="S36" i="117" s="1"/>
  <c r="O30" i="117"/>
  <c r="R30" i="117" s="1"/>
  <c r="S30" i="117" s="1"/>
  <c r="O18" i="117"/>
  <c r="R18" i="117" s="1"/>
  <c r="S18" i="117" s="1"/>
  <c r="J34" i="117"/>
  <c r="K34" i="117"/>
  <c r="L34" i="117" s="1"/>
  <c r="I32" i="117"/>
  <c r="J28" i="117"/>
  <c r="K28" i="117"/>
  <c r="L28" i="117" s="1"/>
  <c r="J22" i="117"/>
  <c r="K16" i="117"/>
  <c r="L16" i="117" s="1"/>
  <c r="H14" i="117"/>
  <c r="D9" i="121" l="1"/>
  <c r="L19" i="116"/>
  <c r="P19" i="116"/>
  <c r="M19" i="116"/>
  <c r="I19" i="116"/>
  <c r="N19" i="116"/>
  <c r="K19" i="116"/>
  <c r="C11" i="121"/>
  <c r="D10" i="121"/>
  <c r="D11" i="121" l="1"/>
  <c r="C12" i="121"/>
  <c r="C13" i="121" l="1"/>
  <c r="D13" i="121" s="1"/>
  <c r="D12" i="121"/>
  <c r="C28" i="116" l="1"/>
  <c r="C27" i="116"/>
  <c r="E24" i="116"/>
  <c r="E23" i="116"/>
  <c r="E20" i="116"/>
  <c r="E19" i="116"/>
  <c r="E18" i="116"/>
  <c r="C16" i="116"/>
  <c r="E16" i="116" s="1"/>
  <c r="C15" i="116"/>
  <c r="E15" i="116" s="1"/>
  <c r="C14" i="116"/>
  <c r="E14" i="116" s="1"/>
  <c r="C17" i="117"/>
  <c r="C16" i="117"/>
  <c r="C15" i="117"/>
  <c r="D14" i="112" l="1"/>
  <c r="D11" i="112"/>
  <c r="G23" i="122"/>
  <c r="H23" i="122"/>
  <c r="C19" i="113"/>
  <c r="B19" i="113"/>
  <c r="A19" i="113"/>
  <c r="C18" i="113"/>
  <c r="B18" i="113"/>
  <c r="A18" i="113"/>
  <c r="C17" i="113"/>
  <c r="E17" i="113" s="1"/>
  <c r="E19" i="113" s="1"/>
  <c r="B17" i="113"/>
  <c r="A17" i="113"/>
  <c r="C16" i="113"/>
  <c r="E16" i="113" s="1"/>
  <c r="E18" i="113" s="1"/>
  <c r="B16" i="113"/>
  <c r="A16" i="113"/>
  <c r="C15" i="113"/>
  <c r="E15" i="113" s="1"/>
  <c r="B15" i="113"/>
  <c r="A15" i="113"/>
  <c r="C14" i="113"/>
  <c r="E14" i="113" s="1"/>
  <c r="B14" i="113"/>
  <c r="A14" i="113"/>
  <c r="C13" i="113"/>
  <c r="E13" i="113" s="1"/>
  <c r="B13" i="113"/>
  <c r="A13" i="113"/>
  <c r="C12" i="113"/>
  <c r="E12" i="113" s="1"/>
  <c r="B12" i="113"/>
  <c r="A12" i="113"/>
  <c r="C11" i="113"/>
  <c r="E11" i="113" s="1"/>
  <c r="B11" i="113"/>
  <c r="A11" i="113"/>
  <c r="C10" i="113"/>
  <c r="E10" i="113" s="1"/>
  <c r="B10" i="113"/>
  <c r="A10" i="113"/>
  <c r="C17" i="115"/>
  <c r="C15" i="115"/>
  <c r="A11" i="114"/>
  <c r="C23" i="122"/>
  <c r="D20" i="122"/>
  <c r="C20" i="122"/>
  <c r="A12" i="114"/>
  <c r="H15" i="120"/>
  <c r="H17" i="120" s="1"/>
  <c r="E21" i="120"/>
  <c r="E20" i="120"/>
  <c r="E18" i="120"/>
  <c r="E17" i="120"/>
  <c r="E16" i="120"/>
  <c r="E15" i="120"/>
  <c r="E14" i="120"/>
  <c r="E13" i="120"/>
  <c r="E12" i="120"/>
  <c r="E11" i="120"/>
  <c r="E10" i="120"/>
  <c r="E12" i="116"/>
  <c r="E11" i="116"/>
  <c r="E10" i="116"/>
  <c r="N25" i="117"/>
  <c r="M25" i="117" s="1"/>
  <c r="N19" i="117"/>
  <c r="M19" i="117" s="1"/>
  <c r="N13" i="117"/>
  <c r="M13" i="117" s="1"/>
  <c r="Q19" i="117"/>
  <c r="K22" i="117"/>
  <c r="L22" i="117" s="1"/>
  <c r="K10" i="117"/>
  <c r="L10" i="117" s="1"/>
  <c r="I8" i="117"/>
  <c r="I14" i="117"/>
  <c r="E21" i="117"/>
  <c r="E15" i="117"/>
  <c r="E9" i="117"/>
  <c r="L11" i="112"/>
  <c r="Q25" i="117" l="1"/>
  <c r="G14" i="122"/>
  <c r="C11" i="115"/>
  <c r="C10" i="115"/>
  <c r="B19" i="115"/>
  <c r="B18" i="115"/>
  <c r="B17" i="115"/>
  <c r="B15" i="115"/>
  <c r="B13" i="115"/>
  <c r="B11" i="115"/>
  <c r="A19" i="115"/>
  <c r="A17" i="115"/>
  <c r="A15" i="115"/>
  <c r="A13" i="115"/>
  <c r="A11" i="115"/>
  <c r="B16" i="115"/>
  <c r="B14" i="115"/>
  <c r="B12" i="115"/>
  <c r="A18" i="115"/>
  <c r="A16" i="115"/>
  <c r="A14" i="115"/>
  <c r="A12" i="115"/>
  <c r="B10" i="115"/>
  <c r="A10" i="115"/>
  <c r="C14" i="122"/>
  <c r="C13" i="115" s="1"/>
  <c r="D11" i="122"/>
  <c r="D14" i="122" l="1"/>
  <c r="A17" i="114"/>
  <c r="I18" i="114"/>
  <c r="I16" i="114"/>
  <c r="I14" i="114"/>
  <c r="H13" i="114"/>
  <c r="I13" i="114" s="1"/>
  <c r="H14" i="122"/>
  <c r="H11" i="122"/>
  <c r="I12" i="121"/>
  <c r="H12" i="121" s="1"/>
  <c r="I11" i="121"/>
  <c r="H11" i="121" s="1"/>
  <c r="G11" i="121"/>
  <c r="G12" i="121" s="1"/>
  <c r="H15" i="114" l="1"/>
  <c r="H15" i="116"/>
  <c r="H27" i="116" s="1"/>
  <c r="M27" i="116" l="1"/>
  <c r="N27" i="116"/>
  <c r="L27" i="116"/>
  <c r="P27" i="116"/>
  <c r="K27" i="116"/>
  <c r="O27" i="116"/>
  <c r="I27" i="116"/>
  <c r="H17" i="114"/>
  <c r="I17" i="114" s="1"/>
  <c r="I15" i="114"/>
  <c r="H27" i="117"/>
  <c r="E11" i="117"/>
  <c r="E10" i="117"/>
  <c r="E17" i="117"/>
  <c r="E16" i="117"/>
  <c r="C12" i="114"/>
  <c r="C14" i="114" s="1"/>
  <c r="C16" i="114" s="1"/>
  <c r="C18" i="114" s="1"/>
  <c r="B18" i="114"/>
  <c r="B16" i="114"/>
  <c r="B14" i="114"/>
  <c r="B12" i="114"/>
  <c r="A18" i="114"/>
  <c r="A16" i="114"/>
  <c r="A14" i="114"/>
  <c r="A13" i="114"/>
  <c r="C11" i="114"/>
  <c r="C13" i="114" s="1"/>
  <c r="C15" i="114" s="1"/>
  <c r="C17" i="114" s="1"/>
  <c r="E23" i="117" l="1"/>
  <c r="E22" i="117"/>
  <c r="E29" i="117" l="1"/>
  <c r="E28" i="117"/>
  <c r="H12" i="115"/>
  <c r="I10" i="113" l="1"/>
  <c r="J10" i="113"/>
  <c r="K10" i="113"/>
  <c r="L10" i="113"/>
  <c r="M10" i="113"/>
  <c r="N10" i="113"/>
  <c r="O10" i="113" s="1"/>
  <c r="B13" i="114" l="1"/>
  <c r="B11" i="114"/>
  <c r="G14" i="112"/>
  <c r="L14" i="112" s="1"/>
  <c r="I14" i="112" l="1"/>
  <c r="N14" i="112"/>
  <c r="M14" i="112"/>
  <c r="H14" i="112"/>
  <c r="E11" i="115"/>
  <c r="E10" i="115"/>
  <c r="E13" i="115"/>
  <c r="H17" i="116" l="1"/>
  <c r="H20" i="116" s="1"/>
  <c r="H24" i="116" s="1"/>
  <c r="H28" i="116" s="1"/>
  <c r="S28" i="116" l="1"/>
  <c r="K28" i="116"/>
  <c r="J28" i="116"/>
  <c r="R28" i="116"/>
  <c r="L28" i="116"/>
  <c r="M28" i="116"/>
  <c r="L12" i="115"/>
  <c r="M10" i="115"/>
  <c r="L10" i="115"/>
  <c r="K10" i="115"/>
  <c r="J10" i="115"/>
  <c r="I10" i="115"/>
  <c r="I11" i="114"/>
  <c r="I12" i="114"/>
  <c r="G15" i="112"/>
  <c r="M15" i="112" s="1"/>
  <c r="N12" i="112"/>
  <c r="M12" i="112"/>
  <c r="I12" i="112"/>
  <c r="H12" i="112"/>
  <c r="N11" i="112"/>
  <c r="M11" i="112"/>
  <c r="I11" i="112"/>
  <c r="H11" i="112"/>
  <c r="O10" i="112"/>
  <c r="H10" i="112"/>
  <c r="K10" i="112" s="1"/>
  <c r="G13" i="112"/>
  <c r="O13" i="112" s="1"/>
  <c r="M10" i="112" l="1"/>
  <c r="J10" i="112"/>
  <c r="I12" i="115"/>
  <c r="N15" i="112"/>
  <c r="H13" i="112"/>
  <c r="K13" i="112" s="1"/>
  <c r="G17" i="112"/>
  <c r="L17" i="112" s="1"/>
  <c r="M12" i="115"/>
  <c r="H15" i="112"/>
  <c r="H14" i="115"/>
  <c r="J12" i="115"/>
  <c r="K12" i="115"/>
  <c r="G16" i="112"/>
  <c r="G19" i="112" s="1"/>
  <c r="I15" i="112"/>
  <c r="G18" i="112"/>
  <c r="G21" i="112" s="1"/>
  <c r="G24" i="112" s="1"/>
  <c r="B17" i="114"/>
  <c r="B15" i="114"/>
  <c r="A15" i="114"/>
  <c r="M13" i="112" l="1"/>
  <c r="J13" i="112"/>
  <c r="N24" i="112"/>
  <c r="I24" i="112"/>
  <c r="H24" i="112"/>
  <c r="M24" i="112"/>
  <c r="I17" i="112"/>
  <c r="N17" i="112"/>
  <c r="H17" i="112"/>
  <c r="M17" i="112"/>
  <c r="G22" i="112"/>
  <c r="O19" i="112"/>
  <c r="G20" i="112"/>
  <c r="L20" i="112" s="1"/>
  <c r="I14" i="115"/>
  <c r="K14" i="115"/>
  <c r="H18" i="115"/>
  <c r="L14" i="115"/>
  <c r="M14" i="115"/>
  <c r="J14" i="115"/>
  <c r="H18" i="112"/>
  <c r="M18" i="112"/>
  <c r="I18" i="112"/>
  <c r="N18" i="112"/>
  <c r="O16" i="112"/>
  <c r="H16" i="112"/>
  <c r="K16" i="112" s="1"/>
  <c r="M16" i="112" l="1"/>
  <c r="J16" i="112"/>
  <c r="E15" i="115"/>
  <c r="G23" i="112"/>
  <c r="L23" i="112" s="1"/>
  <c r="I20" i="112"/>
  <c r="H20" i="112"/>
  <c r="M20" i="112"/>
  <c r="N20" i="112"/>
  <c r="O22" i="112"/>
  <c r="H22" i="112"/>
  <c r="K22" i="112" s="1"/>
  <c r="I18" i="115"/>
  <c r="M18" i="115"/>
  <c r="J18" i="115"/>
  <c r="K18" i="115"/>
  <c r="L18" i="115"/>
  <c r="L16" i="115"/>
  <c r="M16" i="115"/>
  <c r="K16" i="115"/>
  <c r="J16" i="115"/>
  <c r="I16" i="115"/>
  <c r="I21" i="112"/>
  <c r="M21" i="112"/>
  <c r="N21" i="112"/>
  <c r="H21" i="112"/>
  <c r="H19" i="112"/>
  <c r="K19" i="112" s="1"/>
  <c r="D23" i="122"/>
  <c r="H17" i="122"/>
  <c r="M19" i="112" l="1"/>
  <c r="J19" i="112"/>
  <c r="M22" i="112"/>
  <c r="J22" i="112"/>
  <c r="D17" i="122"/>
  <c r="E17" i="115"/>
  <c r="E19" i="115" s="1"/>
  <c r="N23" i="112"/>
  <c r="I23" i="112"/>
  <c r="M23" i="112"/>
  <c r="H23" i="112"/>
  <c r="H20" i="122"/>
  <c r="E12" i="114"/>
  <c r="E14" i="114" s="1"/>
  <c r="E16" i="114" s="1"/>
  <c r="E18" i="114" s="1"/>
  <c r="E11" i="114"/>
  <c r="E13" i="114" s="1"/>
  <c r="E15" i="114" s="1"/>
  <c r="E17" i="114" s="1"/>
  <c r="C19" i="115" l="1"/>
  <c r="H20" i="117"/>
  <c r="I11" i="116"/>
  <c r="I10" i="120"/>
  <c r="H13" i="120"/>
  <c r="H16" i="120" s="1"/>
  <c r="H19" i="120" s="1"/>
  <c r="H22" i="120" s="1"/>
  <c r="I22" i="120" s="1"/>
  <c r="I20" i="117" l="1"/>
  <c r="I19" i="120"/>
  <c r="I13" i="120"/>
  <c r="I16" i="120"/>
  <c r="R20" i="116" l="1"/>
  <c r="Q13" i="117" l="1"/>
  <c r="S13" i="116" l="1"/>
  <c r="N11" i="116"/>
  <c r="M13" i="116" l="1"/>
  <c r="K13" i="116"/>
  <c r="L11" i="116"/>
  <c r="P11" i="116"/>
  <c r="K11" i="116"/>
  <c r="M11" i="116"/>
  <c r="O11" i="116"/>
  <c r="J13" i="116"/>
  <c r="R13" i="116"/>
  <c r="L13" i="116"/>
  <c r="J15" i="120" l="1"/>
  <c r="H12" i="113" l="1"/>
  <c r="K12" i="113" s="1"/>
  <c r="N12" i="113" l="1"/>
  <c r="O12" i="113" s="1"/>
  <c r="J12" i="113"/>
  <c r="M12" i="113"/>
  <c r="I12" i="113"/>
  <c r="L12" i="113"/>
  <c r="C14" i="112" l="1"/>
  <c r="C12" i="115" l="1"/>
  <c r="E12" i="115" s="1"/>
  <c r="C17" i="112"/>
  <c r="D17" i="112" l="1"/>
  <c r="C14" i="115"/>
  <c r="E14" i="115" s="1"/>
  <c r="C20" i="112"/>
  <c r="D20" i="112" l="1"/>
  <c r="C23" i="112"/>
  <c r="C16" i="115"/>
  <c r="E16" i="115" s="1"/>
  <c r="E18" i="115" s="1"/>
  <c r="J17" i="120"/>
  <c r="I18" i="120"/>
  <c r="D23" i="112" l="1"/>
  <c r="C18" i="115"/>
  <c r="I23" i="116"/>
  <c r="O15" i="116"/>
  <c r="M15" i="116"/>
  <c r="K15" i="116"/>
  <c r="P15" i="116"/>
  <c r="L15" i="116"/>
  <c r="N15" i="116"/>
  <c r="I15" i="116"/>
  <c r="R17" i="116"/>
  <c r="L17" i="116"/>
  <c r="J17" i="116"/>
  <c r="M17" i="116"/>
  <c r="K17" i="116"/>
  <c r="S17" i="116"/>
  <c r="L23" i="116"/>
  <c r="K23" i="116"/>
  <c r="M24" i="116"/>
  <c r="K24" i="116"/>
  <c r="L24" i="116"/>
  <c r="J24" i="116"/>
  <c r="S24" i="116"/>
  <c r="R24" i="116"/>
  <c r="M20" i="116"/>
  <c r="S20" i="116"/>
  <c r="L20" i="116"/>
  <c r="K20" i="116"/>
  <c r="J20" i="116"/>
  <c r="J21" i="117"/>
  <c r="J20" i="120"/>
  <c r="O23" i="116" l="1"/>
  <c r="N23" i="116"/>
  <c r="M23" i="116"/>
  <c r="P23" i="116"/>
  <c r="H14" i="113" l="1"/>
  <c r="H16" i="113" l="1"/>
  <c r="H18" i="113" s="1"/>
  <c r="N14" i="113"/>
  <c r="O14" i="113" s="1"/>
  <c r="J14" i="113"/>
  <c r="M14" i="113"/>
  <c r="I14" i="113"/>
  <c r="L14" i="113"/>
  <c r="K14" i="113"/>
  <c r="J18" i="113" l="1"/>
  <c r="I18" i="113"/>
  <c r="N18" i="113"/>
  <c r="O18" i="113" s="1"/>
  <c r="M18" i="113"/>
  <c r="L18" i="113"/>
  <c r="K18" i="113"/>
  <c r="L16" i="113"/>
  <c r="J16" i="113"/>
  <c r="I16" i="113"/>
  <c r="K16" i="113"/>
  <c r="N16" i="113"/>
  <c r="O16" i="113" s="1"/>
  <c r="M16" i="113"/>
</calcChain>
</file>

<file path=xl/sharedStrings.xml><?xml version="1.0" encoding="utf-8"?>
<sst xmlns="http://schemas.openxmlformats.org/spreadsheetml/2006/main" count="990" uniqueCount="302">
  <si>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</si>
  <si>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</si>
  <si>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</si>
  <si>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</si>
  <si>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</si>
  <si>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</si>
  <si>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</si>
  <si>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</si>
  <si>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</si>
  <si>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</si>
  <si>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</si>
  <si>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</si>
  <si>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</si>
  <si>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</si>
  <si>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</si>
  <si>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</si>
  <si>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</si>
  <si>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</si>
  <si>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</si>
  <si>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</si>
  <si>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</si>
  <si>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</si>
  <si>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</si>
  <si>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</si>
  <si>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</si>
  <si>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</si>
  <si>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</si>
  <si>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</si>
  <si>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</si>
  <si>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</si>
  <si>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</si>
  <si>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</si>
  <si>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</si>
  <si>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</si>
  <si>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</si>
  <si>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</si>
  <si>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</si>
  <si>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FEEDER (CV2)</t>
  </si>
  <si>
    <t>T/S QINGDAO</t>
  </si>
  <si>
    <t>TAO</t>
  </si>
  <si>
    <t>Colon Container Terminal</t>
  </si>
  <si>
    <t>MON</t>
  </si>
  <si>
    <t>SAT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</si>
  <si>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</si>
  <si>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</si>
  <si>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</si>
  <si>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</si>
  <si>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</si>
  <si>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</si>
  <si>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</si>
  <si>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</si>
  <si>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</si>
  <si>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FEEDER (CV2-N &amp; CV2-E)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</si>
  <si>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</si>
  <si>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</si>
  <si>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</si>
  <si>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</si>
  <si>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</si>
  <si>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</si>
  <si>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</si>
  <si>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</si>
  <si>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</si>
  <si>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</si>
  <si>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</si>
  <si>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</si>
  <si>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</si>
  <si>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</si>
  <si>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</si>
  <si>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</si>
  <si>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</si>
  <si>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</si>
  <si>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</si>
  <si>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</si>
  <si>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</si>
  <si>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</si>
  <si>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</si>
  <si>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</si>
  <si>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</si>
  <si>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</si>
  <si>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</si>
  <si>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</si>
  <si>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</si>
  <si>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</si>
  <si>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</si>
  <si>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</si>
  <si>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 xml:space="preserve">WEST AFRICA 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</si>
  <si>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</si>
  <si>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</si>
  <si>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</si>
  <si>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</si>
  <si>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</si>
  <si>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</si>
  <si>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</si>
  <si>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</si>
  <si>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FEEDER
(VTS)</t>
  </si>
  <si>
    <t>T/S PORT KELANG</t>
  </si>
  <si>
    <t>PKG</t>
  </si>
  <si>
    <t>TEMA</t>
  </si>
  <si>
    <t>MOMBASA</t>
  </si>
  <si>
    <t>ESA</t>
  </si>
  <si>
    <t>ESA2</t>
  </si>
  <si>
    <t>ZAX3</t>
  </si>
  <si>
    <t xml:space="preserve">ZAX2 </t>
  </si>
  <si>
    <t>WAX2</t>
  </si>
  <si>
    <t>WAX3</t>
  </si>
  <si>
    <t>WAX4</t>
  </si>
  <si>
    <t>WAX1</t>
  </si>
  <si>
    <t xml:space="preserve">WAX1 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</si>
  <si>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</si>
  <si>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</si>
  <si>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</si>
  <si>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</si>
  <si>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</si>
  <si>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</si>
  <si>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</si>
  <si>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</si>
  <si>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</si>
  <si>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</si>
  <si>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</si>
  <si>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</si>
  <si>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</si>
  <si>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</si>
  <si>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LADY OF LUCK</t>
  </si>
  <si>
    <t>MANZANILLO, MX via SHA (WSA Service)</t>
  </si>
  <si>
    <t>FEEDER (CV2-E)</t>
  </si>
  <si>
    <t>SHANGHAI</t>
  </si>
  <si>
    <t>MANZANILLO, MX (ZLO04)</t>
  </si>
  <si>
    <t>WSA-E</t>
  </si>
  <si>
    <t>CSCL MANZANILLO</t>
  </si>
  <si>
    <t>BLANK SAILING</t>
  </si>
  <si>
    <t>22:00 FRI in TCHP // 04:00 AM FRI in CAT LAI // 22:00 PM THU at TRANSIMEX, TANAMEXCO (don’t accept ICD PHUOCLONG /BINHDUONG)</t>
  </si>
  <si>
    <t>CSCL LIMA</t>
  </si>
  <si>
    <t>SANTA LOUKIA</t>
  </si>
  <si>
    <t>CAPE FAWLEY</t>
  </si>
  <si>
    <t>GREEN HORIZON</t>
  </si>
  <si>
    <t>CAPE MAHON</t>
  </si>
  <si>
    <t>ZHONG HANG SHENG</t>
  </si>
  <si>
    <t>1001E</t>
  </si>
  <si>
    <t>AS PENELOPE</t>
  </si>
  <si>
    <t>019W</t>
  </si>
  <si>
    <t>HSL PARATY</t>
  </si>
  <si>
    <t>CITY OF BEIJING</t>
  </si>
  <si>
    <t>FEEDER
(VSX - VTS - IHX)</t>
  </si>
  <si>
    <t>055S</t>
  </si>
  <si>
    <t>105W</t>
  </si>
  <si>
    <t>020W</t>
  </si>
  <si>
    <t>LAKONIA</t>
  </si>
  <si>
    <t>BALBOA</t>
  </si>
  <si>
    <t>040E</t>
  </si>
  <si>
    <t>051E</t>
  </si>
  <si>
    <t>NZ NINGBO</t>
  </si>
  <si>
    <t>YM UTILITY</t>
  </si>
  <si>
    <t>073E</t>
  </si>
  <si>
    <t>052E</t>
  </si>
  <si>
    <t>SEAMAX WESTPORT</t>
  </si>
  <si>
    <t>074E</t>
  </si>
  <si>
    <t>CMA CGM MUSCA</t>
  </si>
  <si>
    <t>032E</t>
  </si>
  <si>
    <t>ELA</t>
  </si>
  <si>
    <t>ISEACO GENESIS</t>
  </si>
  <si>
    <t>058S</t>
  </si>
  <si>
    <t>SUN</t>
  </si>
  <si>
    <t>149S</t>
  </si>
  <si>
    <t>110S</t>
  </si>
  <si>
    <t>079W</t>
  </si>
  <si>
    <t>EXPRESS SPAIN</t>
  </si>
  <si>
    <t>TRF PESCARA</t>
  </si>
  <si>
    <t>003W</t>
  </si>
  <si>
    <t>JADRANA</t>
  </si>
  <si>
    <t>068N</t>
  </si>
  <si>
    <t>087N</t>
  </si>
  <si>
    <t>003N</t>
  </si>
  <si>
    <t>137N</t>
  </si>
  <si>
    <t>069N</t>
  </si>
  <si>
    <t>002E</t>
  </si>
  <si>
    <t xml:space="preserve">	
ZHONG HANG SHENG</t>
  </si>
  <si>
    <t>136E</t>
  </si>
  <si>
    <t>087E</t>
  </si>
  <si>
    <t>003E</t>
  </si>
  <si>
    <t xml:space="preserve">	
YM UTILITY</t>
  </si>
  <si>
    <t>EVER LEARNED</t>
  </si>
  <si>
    <t>0537-045E</t>
  </si>
  <si>
    <t>XIN YA ZHOU</t>
  </si>
  <si>
    <t>149E</t>
  </si>
  <si>
    <t>EVER LUCID</t>
  </si>
  <si>
    <t>0539-057E</t>
  </si>
  <si>
    <t>EVER LIVEN</t>
  </si>
  <si>
    <t>0540-053E</t>
  </si>
  <si>
    <t>RDO ENDEAVOUR</t>
  </si>
  <si>
    <t>050E</t>
  </si>
  <si>
    <t>KOTA CEPAT</t>
  </si>
  <si>
    <t>WAN HAI 722</t>
  </si>
  <si>
    <t>WAN HAI 622</t>
  </si>
  <si>
    <t>KOTA CAHAYA</t>
  </si>
  <si>
    <t>065E</t>
  </si>
  <si>
    <t>CMA CGM MUNDRA</t>
  </si>
  <si>
    <t>0MHAHE1MA</t>
  </si>
  <si>
    <t>CMA CGM MISSOURI</t>
  </si>
  <si>
    <t>0MHAJE1MA</t>
  </si>
  <si>
    <t>CMA CGM COCHIN</t>
  </si>
  <si>
    <t>0MH97E1MA</t>
  </si>
  <si>
    <t>CMA CGM ALASKA</t>
  </si>
  <si>
    <t>0MH99E1MA</t>
  </si>
  <si>
    <t>CMA CGM NEVADA</t>
  </si>
  <si>
    <t>0MH9BE1MA</t>
  </si>
  <si>
    <t>EVER FORE</t>
  </si>
  <si>
    <t>1019E</t>
  </si>
  <si>
    <t>EVER LIVING</t>
  </si>
  <si>
    <t>1020E</t>
  </si>
  <si>
    <t>EVER LEGION</t>
  </si>
  <si>
    <t>1021E</t>
  </si>
  <si>
    <t>EVER LADEN</t>
  </si>
  <si>
    <t>1022E</t>
  </si>
  <si>
    <t>SEASPAN HUDSON</t>
  </si>
  <si>
    <t>011E</t>
  </si>
  <si>
    <t>COSCO PRINCE RUPERT</t>
  </si>
  <si>
    <t>066E</t>
  </si>
  <si>
    <t xml:space="preserve">	
XIN OU ZHOU</t>
  </si>
  <si>
    <t>CSCL ZEEBRUGGE</t>
  </si>
  <si>
    <t>036E</t>
  </si>
  <si>
    <t>0PPA9E1MA</t>
  </si>
  <si>
    <t>0PPABE1MA</t>
  </si>
  <si>
    <t>APL LE HAVRE</t>
  </si>
  <si>
    <t>HANOVER EXPRESS</t>
  </si>
  <si>
    <t>CMA CGM HYDRA</t>
  </si>
  <si>
    <t>0PPAFE1MA</t>
  </si>
  <si>
    <t>APL PARIS</t>
  </si>
  <si>
    <t>029S</t>
  </si>
  <si>
    <t>167S</t>
  </si>
  <si>
    <t>111S</t>
  </si>
  <si>
    <t>030S</t>
  </si>
  <si>
    <t>160S</t>
  </si>
  <si>
    <t>112S</t>
  </si>
  <si>
    <t>170S</t>
  </si>
  <si>
    <t xml:space="preserve"> LADY OF LUCK</t>
  </si>
  <si>
    <t>161S</t>
  </si>
  <si>
    <t>031S</t>
  </si>
  <si>
    <t>059S</t>
  </si>
  <si>
    <t>113S</t>
  </si>
  <si>
    <t>COSCO WELLINGTON</t>
  </si>
  <si>
    <t>076W</t>
  </si>
  <si>
    <t>COSCO SURABAYA</t>
  </si>
  <si>
    <t>101W</t>
  </si>
  <si>
    <t>ZIM SHANGHAI</t>
  </si>
  <si>
    <t>119W</t>
  </si>
  <si>
    <t>EVER UNITED</t>
  </si>
  <si>
    <t>184W</t>
  </si>
  <si>
    <t xml:space="preserve">	
BAY BRIDGE</t>
  </si>
  <si>
    <t>145W</t>
  </si>
  <si>
    <t>NYK FUJI</t>
  </si>
  <si>
    <t>109W</t>
  </si>
  <si>
    <t>BROTONNE BRIDGE</t>
  </si>
  <si>
    <t>EVER DEVOTE</t>
  </si>
  <si>
    <t>158W</t>
  </si>
  <si>
    <t>CMA CGM DON PASCUALE</t>
  </si>
  <si>
    <t>04F9ZW1MA</t>
  </si>
  <si>
    <t>MAERSK SHEERNESS</t>
  </si>
  <si>
    <t>130W</t>
  </si>
  <si>
    <t xml:space="preserve">	
MAERSK SOFIA</t>
  </si>
  <si>
    <t>131W</t>
  </si>
  <si>
    <t>CYPRESS</t>
  </si>
  <si>
    <t>04FA5W1MA</t>
  </si>
  <si>
    <t>NORTHERN JUPITER</t>
  </si>
  <si>
    <t>04FA7W1MA</t>
  </si>
  <si>
    <t>NAVIOS DEVOTION</t>
  </si>
  <si>
    <t>307W</t>
  </si>
  <si>
    <t>KOTA LAYANG</t>
  </si>
  <si>
    <t>SEASPAN SANTOS</t>
  </si>
  <si>
    <t>050W</t>
  </si>
  <si>
    <t>BALTIC WEST</t>
  </si>
  <si>
    <t>132W</t>
  </si>
  <si>
    <t>NAVIOS DESTINY</t>
  </si>
  <si>
    <t>070W</t>
  </si>
  <si>
    <t>SEASPAN DUBAI</t>
  </si>
  <si>
    <t>EVER LUCENT</t>
  </si>
  <si>
    <t>ANTHEA Y</t>
  </si>
  <si>
    <t>028W</t>
  </si>
  <si>
    <t>YM TIPTOP</t>
  </si>
  <si>
    <t>002W</t>
  </si>
  <si>
    <t>CMA CGM JACQUES JUNIOR</t>
  </si>
  <si>
    <t xml:space="preserve">	
0AA9VW1MA</t>
  </si>
  <si>
    <t>CMA CGM RODOLPHE</t>
  </si>
  <si>
    <t xml:space="preserve">	
0AA9ZW1MA</t>
  </si>
  <si>
    <t>KOTA CEMPAKA</t>
  </si>
  <si>
    <t>0050W</t>
  </si>
  <si>
    <t>KOTA PAHLAWAN</t>
  </si>
  <si>
    <t>0025W</t>
  </si>
  <si>
    <t>TIAN XIANG HE</t>
  </si>
  <si>
    <t>XIN CHI WAN</t>
  </si>
  <si>
    <t>060W</t>
  </si>
  <si>
    <t>CARDIFF</t>
  </si>
  <si>
    <t>0BDAEW1MA</t>
  </si>
  <si>
    <t>COSCO YINGKOU</t>
  </si>
  <si>
    <t>142W</t>
  </si>
  <si>
    <t>BOMAR FULGENT</t>
  </si>
  <si>
    <t>NORDWINTER</t>
  </si>
  <si>
    <t>133W</t>
  </si>
  <si>
    <t>1920W</t>
  </si>
  <si>
    <t>AREOPOLIS</t>
  </si>
  <si>
    <t>416W</t>
  </si>
  <si>
    <t>038W</t>
  </si>
  <si>
    <t>143W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</si>
</sst>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4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sz val="11"/>
      <color indexed="60"/>
      <name val="Arial"/>
      <family val="2"/>
    </font>
    <font>
      <sz val="11"/>
      <color indexed="60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  <font>
      <b/>
      <sz val="11"/>
      <color rgb="FF7030A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auto="1"/>
        <bgColor indexed="64"/>
      </patternFill>
    </fill>
    <fill>
      <patternFill patternType="lightUp"/>
    </fill>
    <fill>
      <patternFill patternType="solid">
        <fgColor theme="0"/>
        <bgColor theme="0"/>
      </patternFill>
    </fill>
    <fill>
      <patternFill patternType="lightDown">
        <fgColor auto="1"/>
      </patternFill>
    </fill>
    <fill>
      <patternFill patternType="solid">
        <fgColor rgb="FFFF0000"/>
        <bgColor indexed="9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8">
    <xf numFmtId="0" fontId="0" fillId="0" borderId="0" xfId="0"/>
    <xf numFmtId="0" fontId="44" fillId="24" borderId="0" xfId="135" applyFont="1" applyFill="1" applyBorder="1" applyAlignment="1">
      <alignment vertical="center"/>
    </xf>
    <xf numFmtId="165" fontId="44" fillId="24" borderId="0" xfId="133" applyNumberFormat="1" applyFont="1" applyFill="1" applyBorder="1" applyAlignment="1">
      <alignment vertical="center"/>
    </xf>
    <xf numFmtId="166" fontId="44" fillId="24" borderId="0" xfId="0" applyNumberFormat="1" applyFont="1" applyFill="1" applyBorder="1" applyAlignment="1">
      <alignment horizontal="center" vertical="center"/>
    </xf>
    <xf numFmtId="0" fontId="8" fillId="0" borderId="0" xfId="23" applyFont="1" applyFill="1"/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7" fillId="0" borderId="0" xfId="0" applyFont="1" applyFill="1"/>
    <xf numFmtId="0" fontId="7" fillId="0" borderId="0" xfId="26" applyFont="1" applyFill="1" applyAlignment="1">
      <alignment vertical="center"/>
    </xf>
    <xf numFmtId="0" fontId="8" fillId="0" borderId="0" xfId="23" applyFont="1" applyFill="1" applyAlignment="1">
      <alignment vertical="center"/>
    </xf>
    <xf numFmtId="0" fontId="7" fillId="0" borderId="0" xfId="28" applyFont="1" applyFill="1" applyAlignment="1">
      <alignment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0" fontId="6" fillId="0" borderId="0" xfId="25" applyFont="1" applyFill="1" applyBorder="1" applyAlignment="1">
      <alignment horizontal="center"/>
    </xf>
    <xf numFmtId="0" fontId="10" fillId="0" borderId="0" xfId="25" applyFont="1" applyFill="1"/>
    <xf numFmtId="166" fontId="6" fillId="0" borderId="0" xfId="24" applyNumberFormat="1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8" fillId="0" borderId="0" xfId="23" applyFont="1" applyFill="1" applyAlignment="1">
      <alignment horizontal="center"/>
    </xf>
    <xf numFmtId="0" fontId="8" fillId="0" borderId="0" xfId="23" applyFont="1" applyFill="1" applyAlignment="1">
      <alignment horizontal="right"/>
    </xf>
    <xf numFmtId="0" fontId="49" fillId="0" borderId="0" xfId="23" applyFont="1" applyFill="1"/>
    <xf numFmtId="0" fontId="6" fillId="0" borderId="0" xfId="23" applyFont="1" applyFill="1" applyBorder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 applyFill="1"/>
    <xf numFmtId="0" fontId="8" fillId="0" borderId="0" xfId="0" applyFont="1" applyFill="1"/>
    <xf numFmtId="0" fontId="6" fillId="0" borderId="0" xfId="23" applyFont="1" applyFill="1" applyBorder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Fill="1" applyAlignment="1">
      <alignment horizontal="right" vertical="center"/>
    </xf>
    <xf numFmtId="0" fontId="9" fillId="0" borderId="0" xfId="26" applyFont="1" applyFill="1" applyAlignment="1">
      <alignment vertical="center"/>
    </xf>
    <xf numFmtId="0" fontId="9" fillId="0" borderId="0" xfId="26" applyFont="1" applyFill="1" applyBorder="1" applyAlignment="1">
      <alignment vertical="center"/>
    </xf>
    <xf numFmtId="0" fontId="48" fillId="0" borderId="0" xfId="26" applyFont="1" applyFill="1" applyBorder="1" applyAlignment="1">
      <alignment vertical="center"/>
    </xf>
    <xf numFmtId="0" fontId="52" fillId="0" borderId="0" xfId="26" applyFont="1" applyFill="1" applyBorder="1" applyAlignment="1">
      <alignment vertical="center"/>
    </xf>
    <xf numFmtId="0" fontId="9" fillId="0" borderId="0" xfId="26" applyFont="1" applyFill="1" applyAlignment="1">
      <alignment horizontal="right" vertical="center"/>
    </xf>
    <xf numFmtId="1" fontId="8" fillId="0" borderId="0" xfId="28" applyNumberFormat="1" applyFont="1" applyFill="1" applyAlignment="1">
      <alignment horizontal="left" vertical="center"/>
    </xf>
    <xf numFmtId="0" fontId="9" fillId="0" borderId="0" xfId="28" applyFont="1" applyFill="1" applyAlignment="1">
      <alignment vertical="center"/>
    </xf>
    <xf numFmtId="0" fontId="6" fillId="0" borderId="0" xfId="26" applyFont="1" applyFill="1" applyBorder="1" applyAlignment="1">
      <alignment vertical="center"/>
    </xf>
    <xf numFmtId="0" fontId="8" fillId="0" borderId="0" xfId="28" applyFont="1" applyFill="1" applyAlignment="1">
      <alignment vertical="center"/>
    </xf>
    <xf numFmtId="0" fontId="9" fillId="0" borderId="0" xfId="26" applyFont="1" applyFill="1" applyBorder="1" applyAlignment="1">
      <alignment horizontal="right" vertical="center"/>
    </xf>
    <xf numFmtId="16" fontId="53" fillId="0" borderId="0" xfId="23" applyNumberFormat="1" applyFont="1" applyFill="1" applyBorder="1" applyAlignment="1">
      <alignment horizontal="center"/>
    </xf>
    <xf numFmtId="0" fontId="7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8" fillId="0" borderId="0" xfId="25" applyFont="1" applyFill="1" applyBorder="1"/>
    <xf numFmtId="0" fontId="18" fillId="0" borderId="0" xfId="25" applyFont="1" applyFill="1" applyBorder="1" applyAlignment="1">
      <alignment horizontal="center"/>
    </xf>
    <xf numFmtId="0" fontId="10" fillId="0" borderId="0" xfId="24" applyFont="1" applyFill="1" applyBorder="1" applyAlignment="1">
      <alignment horizontal="centerContinuous"/>
    </xf>
    <xf numFmtId="0" fontId="10" fillId="0" borderId="0" xfId="24" applyFont="1" applyFill="1"/>
    <xf numFmtId="0" fontId="8" fillId="0" borderId="0" xfId="0" applyFont="1" applyFill="1" applyAlignment="1">
      <alignment horizontal="right"/>
    </xf>
    <xf numFmtId="1" fontId="54" fillId="0" borderId="0" xfId="28" applyNumberFormat="1" applyFont="1" applyFill="1" applyBorder="1" applyAlignment="1">
      <alignment horizontal="left" vertical="center"/>
    </xf>
    <xf numFmtId="0" fontId="49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0" fontId="9" fillId="0" borderId="0" xfId="23" applyFont="1" applyFill="1" applyAlignment="1">
      <alignment horizontal="left"/>
    </xf>
    <xf numFmtId="0" fontId="6" fillId="0" borderId="0" xfId="24" applyFont="1" applyFill="1" applyAlignment="1">
      <alignment horizontal="centerContinuous"/>
    </xf>
    <xf numFmtId="0" fontId="8" fillId="0" borderId="0" xfId="23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8" fillId="0" borderId="0" xfId="136" applyFont="1" applyFill="1" applyAlignment="1">
      <alignment horizontal="left" vertical="center"/>
    </xf>
    <xf numFmtId="0" fontId="6" fillId="0" borderId="0" xfId="135" applyFont="1" applyFill="1" applyAlignment="1">
      <alignment horizontal="left" vertical="center"/>
    </xf>
    <xf numFmtId="0" fontId="7" fillId="0" borderId="0" xfId="134" applyFont="1" applyFill="1" applyAlignment="1">
      <alignment horizontal="left" vertical="center"/>
    </xf>
    <xf numFmtId="0" fontId="7" fillId="0" borderId="0" xfId="23" applyFont="1" applyFill="1" applyAlignment="1">
      <alignment horizontal="left" vertical="center"/>
    </xf>
    <xf numFmtId="0" fontId="7" fillId="0" borderId="0" xfId="28" applyFont="1" applyFill="1" applyAlignment="1">
      <alignment horizontal="left" vertical="center"/>
    </xf>
    <xf numFmtId="0" fontId="5" fillId="0" borderId="0" xfId="27" applyFont="1"/>
    <xf numFmtId="0" fontId="5" fillId="0" borderId="0" xfId="27" applyFont="1" applyAlignme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 applyBorder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Border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1" fillId="0" borderId="0" xfId="27" applyFont="1"/>
    <xf numFmtId="0" fontId="62" fillId="0" borderId="0" xfId="27" applyFont="1"/>
    <xf numFmtId="0" fontId="65" fillId="0" borderId="0" xfId="27" applyFont="1"/>
    <xf numFmtId="0" fontId="60" fillId="0" borderId="0" xfId="27" applyFont="1"/>
    <xf numFmtId="0" fontId="44" fillId="0" borderId="0" xfId="0" applyFont="1" applyBorder="1" applyAlignment="1">
      <alignment vertical="center"/>
    </xf>
    <xf numFmtId="166" fontId="44" fillId="26" borderId="0" xfId="0" applyNumberFormat="1" applyFont="1" applyFill="1" applyBorder="1" applyAlignment="1">
      <alignment vertical="center"/>
    </xf>
    <xf numFmtId="0" fontId="63" fillId="26" borderId="0" xfId="0" applyFont="1" applyFill="1" applyBorder="1" applyAlignment="1">
      <alignment horizontal="left"/>
    </xf>
    <xf numFmtId="16" fontId="63" fillId="0" borderId="0" xfId="27" applyNumberFormat="1" applyFont="1" applyFill="1" applyBorder="1" applyAlignment="1">
      <alignment horizontal="center"/>
    </xf>
    <xf numFmtId="16" fontId="63" fillId="0" borderId="0" xfId="24" quotePrefix="1" applyNumberFormat="1" applyFont="1" applyBorder="1" applyAlignment="1">
      <alignment horizontal="center"/>
    </xf>
    <xf numFmtId="16" fontId="63" fillId="0" borderId="0" xfId="27" applyNumberFormat="1" applyFont="1" applyBorder="1" applyAlignment="1">
      <alignment horizontal="center"/>
    </xf>
    <xf numFmtId="0" fontId="64" fillId="26" borderId="0" xfId="27" applyFont="1" applyFill="1" applyBorder="1" applyAlignment="1">
      <alignment horizontal="center"/>
    </xf>
    <xf numFmtId="0" fontId="67" fillId="25" borderId="0" xfId="28" applyFont="1" applyFill="1" applyBorder="1" applyAlignment="1">
      <alignment horizontal="right" vertical="center"/>
    </xf>
    <xf numFmtId="0" fontId="68" fillId="24" borderId="0" xfId="26" applyFont="1" applyFill="1" applyBorder="1" applyAlignment="1">
      <alignment vertical="center"/>
    </xf>
    <xf numFmtId="0" fontId="5" fillId="25" borderId="0" xfId="24" applyFont="1" applyFill="1" applyBorder="1" applyAlignment="1">
      <alignment horizontal="left"/>
    </xf>
    <xf numFmtId="0" fontId="5" fillId="25" borderId="0" xfId="24" applyFont="1" applyFill="1" applyBorder="1"/>
    <xf numFmtId="0" fontId="5" fillId="25" borderId="0" xfId="23" applyFont="1" applyFill="1"/>
    <xf numFmtId="0" fontId="43" fillId="24" borderId="0" xfId="26" applyFont="1" applyFill="1" applyBorder="1" applyAlignment="1">
      <alignment vertical="center"/>
    </xf>
    <xf numFmtId="0" fontId="58" fillId="24" borderId="0" xfId="26" applyFont="1" applyFill="1" applyBorder="1" applyAlignment="1">
      <alignment vertical="center"/>
    </xf>
    <xf numFmtId="0" fontId="69" fillId="24" borderId="0" xfId="23" applyFont="1" applyFill="1" applyBorder="1" applyAlignment="1">
      <alignment horizontal="right" vertical="center"/>
    </xf>
    <xf numFmtId="0" fontId="46" fillId="24" borderId="0" xfId="26" applyFont="1" applyFill="1" applyBorder="1" applyAlignment="1">
      <alignment vertical="center"/>
    </xf>
    <xf numFmtId="0" fontId="56" fillId="24" borderId="0" xfId="26" applyFont="1" applyFill="1" applyBorder="1" applyAlignment="1">
      <alignment vertical="center"/>
    </xf>
    <xf numFmtId="0" fontId="70" fillId="24" borderId="0" xfId="23" applyFont="1" applyFill="1" applyBorder="1" applyAlignment="1">
      <alignment horizontal="right" vertical="center"/>
    </xf>
    <xf numFmtId="0" fontId="5" fillId="25" borderId="0" xfId="23" applyFont="1" applyFill="1" applyBorder="1"/>
    <xf numFmtId="0" fontId="71" fillId="24" borderId="0" xfId="26" applyFont="1" applyFill="1" applyBorder="1" applyAlignment="1">
      <alignment vertical="center"/>
    </xf>
    <xf numFmtId="165" fontId="71" fillId="25" borderId="0" xfId="24" applyNumberFormat="1" applyFont="1" applyFill="1" applyBorder="1" applyAlignment="1">
      <alignment horizontal="left"/>
    </xf>
    <xf numFmtId="0" fontId="14" fillId="25" borderId="0" xfId="23" applyFont="1" applyFill="1" applyBorder="1" applyAlignment="1">
      <alignment vertical="center"/>
    </xf>
    <xf numFmtId="0" fontId="58" fillId="25" borderId="0" xfId="0" applyFont="1" applyFill="1" applyBorder="1" applyAlignment="1">
      <alignment horizontal="center"/>
    </xf>
    <xf numFmtId="0" fontId="56" fillId="25" borderId="0" xfId="0" applyFont="1" applyFill="1" applyBorder="1" applyAlignment="1">
      <alignment horizontal="center"/>
    </xf>
    <xf numFmtId="0" fontId="68" fillId="25" borderId="0" xfId="28" applyFont="1" applyFill="1" applyBorder="1" applyAlignment="1">
      <alignment horizontal="left" vertical="center"/>
    </xf>
    <xf numFmtId="0" fontId="73" fillId="24" borderId="0" xfId="23" applyFont="1" applyFill="1" applyBorder="1" applyAlignment="1">
      <alignment horizontal="right" vertical="center"/>
    </xf>
    <xf numFmtId="0" fontId="61" fillId="25" borderId="0" xfId="23" applyFont="1" applyFill="1" applyBorder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Border="1" applyAlignment="1">
      <alignment horizontal="center" vertical="center"/>
    </xf>
    <xf numFmtId="0" fontId="74" fillId="26" borderId="0" xfId="27" applyFont="1" applyFill="1" applyBorder="1" applyAlignment="1">
      <alignment horizontal="center" vertical="center"/>
    </xf>
    <xf numFmtId="16" fontId="74" fillId="0" borderId="0" xfId="27" applyNumberFormat="1" applyFont="1" applyBorder="1" applyAlignment="1">
      <alignment horizontal="center" vertical="center"/>
    </xf>
    <xf numFmtId="16" fontId="74" fillId="26" borderId="0" xfId="0" applyNumberFormat="1" applyFont="1" applyFill="1" applyBorder="1" applyAlignment="1">
      <alignment horizontal="center" vertical="center"/>
    </xf>
    <xf numFmtId="0" fontId="5" fillId="0" borderId="0" xfId="27" applyFont="1" applyBorder="1"/>
    <xf numFmtId="0" fontId="44" fillId="0" borderId="0" xfId="23" applyFont="1" applyFill="1" applyBorder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Fill="1" applyBorder="1" applyAlignment="1">
      <alignment horizontal="center" vertical="center" wrapText="1"/>
    </xf>
    <xf numFmtId="0" fontId="60" fillId="0" borderId="0" xfId="27" applyFont="1" applyFill="1" applyBorder="1" applyAlignment="1">
      <alignment horizontal="center" vertical="center" wrapText="1"/>
    </xf>
    <xf numFmtId="0" fontId="5" fillId="0" borderId="0" xfId="27" applyFont="1" applyBorder="1" applyAlignment="1">
      <alignment vertical="center"/>
    </xf>
    <xf numFmtId="0" fontId="5" fillId="0" borderId="0" xfId="27" applyFont="1" applyAlignment="1">
      <alignment vertical="center"/>
    </xf>
    <xf numFmtId="0" fontId="60" fillId="0" borderId="0" xfId="27" applyFont="1" applyBorder="1" applyAlignment="1">
      <alignment vertical="center"/>
    </xf>
    <xf numFmtId="16" fontId="56" fillId="26" borderId="0" xfId="24" applyNumberFormat="1" applyFont="1" applyFill="1" applyBorder="1" applyAlignment="1">
      <alignment horizontal="center" vertical="center"/>
    </xf>
    <xf numFmtId="166" fontId="56" fillId="24" borderId="0" xfId="0" applyNumberFormat="1" applyFont="1" applyFill="1" applyBorder="1" applyAlignment="1">
      <alignment horizontal="center" vertical="center"/>
    </xf>
    <xf numFmtId="16" fontId="56" fillId="0" borderId="0" xfId="24" applyNumberFormat="1" applyFont="1" applyBorder="1" applyAlignment="1">
      <alignment horizontal="center" vertical="center"/>
    </xf>
    <xf numFmtId="0" fontId="75" fillId="0" borderId="0" xfId="0" applyFont="1" applyBorder="1" applyAlignment="1">
      <alignment horizontal="center"/>
    </xf>
    <xf numFmtId="16" fontId="75" fillId="0" borderId="0" xfId="27" quotePrefix="1" applyNumberFormat="1" applyFont="1" applyFill="1" applyBorder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Border="1" applyAlignment="1">
      <alignment vertical="center"/>
    </xf>
    <xf numFmtId="0" fontId="68" fillId="25" borderId="0" xfId="28" applyFont="1" applyFill="1" applyBorder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Border="1" applyAlignment="1">
      <alignment horizontal="center" vertical="center"/>
    </xf>
    <xf numFmtId="0" fontId="44" fillId="0" borderId="0" xfId="24" applyFont="1" applyFill="1" applyAlignment="1">
      <alignment horizontal="left"/>
    </xf>
    <xf numFmtId="165" fontId="46" fillId="25" borderId="0" xfId="24" applyNumberFormat="1" applyFont="1" applyFill="1" applyBorder="1" applyAlignment="1">
      <alignment horizontal="left"/>
    </xf>
    <xf numFmtId="0" fontId="78" fillId="25" borderId="0" xfId="23" applyFont="1" applyFill="1" applyBorder="1" applyAlignment="1">
      <alignment vertical="center"/>
    </xf>
    <xf numFmtId="0" fontId="46" fillId="25" borderId="0" xfId="0" applyFont="1" applyFill="1" applyBorder="1" applyAlignment="1">
      <alignment horizontal="center"/>
    </xf>
    <xf numFmtId="16" fontId="78" fillId="25" borderId="0" xfId="23" applyNumberFormat="1" applyFont="1" applyFill="1" applyBorder="1"/>
    <xf numFmtId="0" fontId="78" fillId="0" borderId="0" xfId="27" applyFont="1" applyBorder="1"/>
    <xf numFmtId="0" fontId="78" fillId="0" borderId="0" xfId="27" applyFont="1"/>
    <xf numFmtId="16" fontId="5" fillId="25" borderId="0" xfId="23" applyNumberFormat="1" applyFont="1" applyFill="1" applyBorder="1"/>
    <xf numFmtId="0" fontId="61" fillId="24" borderId="0" xfId="26" applyFont="1" applyFill="1" applyBorder="1" applyAlignment="1">
      <alignment vertical="center"/>
    </xf>
    <xf numFmtId="1" fontId="5" fillId="25" borderId="0" xfId="28" applyNumberFormat="1" applyFont="1" applyFill="1" applyAlignment="1">
      <alignment horizontal="left" vertical="center"/>
    </xf>
    <xf numFmtId="0" fontId="56" fillId="25" borderId="0" xfId="23" applyFont="1" applyFill="1" applyBorder="1" applyAlignment="1">
      <alignment vertical="center"/>
    </xf>
    <xf numFmtId="0" fontId="56" fillId="0" borderId="0" xfId="27" applyFont="1" applyFill="1" applyBorder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Border="1" applyAlignment="1">
      <alignment vertical="center"/>
    </xf>
    <xf numFmtId="0" fontId="5" fillId="0" borderId="0" xfId="132" applyFont="1"/>
    <xf numFmtId="0" fontId="5" fillId="0" borderId="0" xfId="132" applyFont="1" applyAlignme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" fillId="0" borderId="0" xfId="132" applyFont="1" applyBorder="1"/>
    <xf numFmtId="0" fontId="57" fillId="0" borderId="0" xfId="132" applyFont="1" applyBorder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/>
    <xf numFmtId="0" fontId="57" fillId="0" borderId="0" xfId="132" applyFont="1" applyAlignment="1">
      <alignment horizontal="center"/>
    </xf>
    <xf numFmtId="0" fontId="57" fillId="0" borderId="0" xfId="132" applyFont="1"/>
    <xf numFmtId="2" fontId="56" fillId="0" borderId="0" xfId="132" applyNumberFormat="1" applyFont="1" applyFill="1" applyBorder="1" applyAlignment="1">
      <alignment horizontal="left"/>
    </xf>
    <xf numFmtId="0" fontId="44" fillId="0" borderId="0" xfId="133" applyFont="1" applyFill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Border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Border="1" applyAlignment="1">
      <alignment horizontal="center"/>
    </xf>
    <xf numFmtId="0" fontId="5" fillId="26" borderId="0" xfId="132" applyFont="1" applyFill="1" applyBorder="1"/>
    <xf numFmtId="0" fontId="56" fillId="0" borderId="0" xfId="132" applyFont="1" applyAlignment="1"/>
    <xf numFmtId="0" fontId="74" fillId="0" borderId="0" xfId="132" applyFont="1"/>
    <xf numFmtId="0" fontId="5" fillId="28" borderId="0" xfId="133" applyFont="1" applyFill="1"/>
    <xf numFmtId="2" fontId="5" fillId="28" borderId="0" xfId="133" applyNumberFormat="1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Border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Border="1" applyAlignment="1">
      <alignment horizontal="center"/>
    </xf>
    <xf numFmtId="0" fontId="42" fillId="0" borderId="0" xfId="132" applyFont="1" applyFill="1"/>
    <xf numFmtId="0" fontId="5" fillId="0" borderId="0" xfId="132" applyFont="1" applyFill="1"/>
    <xf numFmtId="0" fontId="5" fillId="0" borderId="0" xfId="132" applyFont="1" applyBorder="1" applyAlignment="1"/>
    <xf numFmtId="0" fontId="75" fillId="0" borderId="0" xfId="27" applyFont="1" applyBorder="1" applyAlignment="1">
      <alignment horizontal="left" vertical="center"/>
    </xf>
    <xf numFmtId="0" fontId="56" fillId="28" borderId="0" xfId="133" applyFont="1" applyFill="1" applyBorder="1" applyAlignment="1">
      <alignment horizontal="center"/>
    </xf>
    <xf numFmtId="0" fontId="68" fillId="24" borderId="0" xfId="135" applyFont="1" applyFill="1" applyBorder="1" applyAlignment="1">
      <alignment vertical="center"/>
    </xf>
    <xf numFmtId="0" fontId="64" fillId="24" borderId="0" xfId="135" applyFont="1" applyFill="1" applyBorder="1" applyAlignment="1">
      <alignment vertical="center"/>
    </xf>
    <xf numFmtId="0" fontId="44" fillId="26" borderId="0" xfId="136" applyFont="1" applyFill="1" applyBorder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Border="1" applyAlignment="1">
      <alignment horizontal="center"/>
    </xf>
    <xf numFmtId="0" fontId="56" fillId="28" borderId="0" xfId="133" applyFont="1" applyFill="1" applyBorder="1" applyAlignment="1">
      <alignment horizontal="center"/>
    </xf>
    <xf numFmtId="0" fontId="79" fillId="25" borderId="0" xfId="133" applyFont="1" applyFill="1" applyBorder="1" applyAlignment="1">
      <alignment horizontal="right"/>
    </xf>
    <xf numFmtId="164" fontId="5" fillId="25" borderId="0" xfId="133" applyNumberFormat="1" applyFont="1" applyFill="1" applyBorder="1"/>
    <xf numFmtId="0" fontId="5" fillId="25" borderId="0" xfId="133" applyFont="1" applyFill="1" applyBorder="1"/>
    <xf numFmtId="0" fontId="5" fillId="25" borderId="0" xfId="134" applyFont="1" applyFill="1" applyBorder="1"/>
    <xf numFmtId="0" fontId="5" fillId="25" borderId="0" xfId="134" applyFont="1" applyFill="1"/>
    <xf numFmtId="0" fontId="67" fillId="25" borderId="0" xfId="136" applyFont="1" applyFill="1" applyBorder="1" applyAlignment="1">
      <alignment horizontal="right" vertical="center"/>
    </xf>
    <xf numFmtId="0" fontId="43" fillId="24" borderId="0" xfId="135" applyFont="1" applyFill="1" applyBorder="1" applyAlignment="1">
      <alignment vertical="center"/>
    </xf>
    <xf numFmtId="0" fontId="14" fillId="25" borderId="0" xfId="134" applyFont="1" applyFill="1" applyBorder="1" applyAlignment="1">
      <alignment vertical="center"/>
    </xf>
    <xf numFmtId="0" fontId="71" fillId="24" borderId="0" xfId="135" applyFont="1" applyFill="1" applyBorder="1" applyAlignment="1">
      <alignment vertical="center"/>
    </xf>
    <xf numFmtId="0" fontId="73" fillId="30" borderId="0" xfId="134" applyFont="1" applyFill="1" applyBorder="1" applyAlignment="1">
      <alignment horizontal="right" vertical="center"/>
    </xf>
    <xf numFmtId="16" fontId="5" fillId="25" borderId="0" xfId="134" applyNumberFormat="1" applyFont="1" applyFill="1" applyBorder="1"/>
    <xf numFmtId="0" fontId="68" fillId="25" borderId="0" xfId="136" applyFont="1" applyFill="1" applyBorder="1" applyAlignment="1">
      <alignment horizontal="left" vertical="center"/>
    </xf>
    <xf numFmtId="0" fontId="61" fillId="24" borderId="0" xfId="135" applyFont="1" applyFill="1" applyBorder="1" applyAlignment="1">
      <alignment vertical="center"/>
    </xf>
    <xf numFmtId="0" fontId="73" fillId="24" borderId="0" xfId="134" applyFont="1" applyFill="1" applyBorder="1" applyAlignment="1">
      <alignment horizontal="right" vertical="center"/>
    </xf>
    <xf numFmtId="0" fontId="61" fillId="25" borderId="0" xfId="134" applyFont="1" applyFill="1" applyBorder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0" fontId="56" fillId="25" borderId="0" xfId="134" applyFont="1" applyFill="1" applyBorder="1" applyAlignment="1">
      <alignment vertical="center"/>
    </xf>
    <xf numFmtId="1" fontId="80" fillId="25" borderId="0" xfId="136" applyNumberFormat="1" applyFont="1" applyFill="1" applyBorder="1" applyAlignment="1">
      <alignment horizontal="left" vertical="center"/>
    </xf>
    <xf numFmtId="1" fontId="81" fillId="25" borderId="0" xfId="136" applyNumberFormat="1" applyFont="1" applyFill="1" applyBorder="1" applyAlignment="1">
      <alignment horizontal="left" vertical="center"/>
    </xf>
    <xf numFmtId="16" fontId="42" fillId="25" borderId="0" xfId="136" quotePrefix="1" applyNumberFormat="1" applyFont="1" applyFill="1" applyBorder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Border="1" applyAlignment="1">
      <alignment horizontal="left"/>
    </xf>
    <xf numFmtId="0" fontId="5" fillId="25" borderId="0" xfId="133" applyFont="1" applyFill="1"/>
    <xf numFmtId="0" fontId="79" fillId="25" borderId="0" xfId="134" applyFont="1" applyFill="1" applyBorder="1" applyAlignment="1">
      <alignment horizontal="right" vertical="center"/>
    </xf>
    <xf numFmtId="0" fontId="66" fillId="24" borderId="0" xfId="135" applyFont="1" applyFill="1" applyBorder="1" applyAlignment="1">
      <alignment vertical="center"/>
    </xf>
    <xf numFmtId="0" fontId="45" fillId="24" borderId="0" xfId="135" applyFont="1" applyFill="1" applyBorder="1" applyAlignment="1">
      <alignment vertical="center"/>
    </xf>
    <xf numFmtId="0" fontId="5" fillId="28" borderId="0" xfId="133" applyFont="1" applyFill="1" applyBorder="1"/>
    <xf numFmtId="0" fontId="84" fillId="28" borderId="0" xfId="133" applyFont="1" applyFill="1"/>
    <xf numFmtId="16" fontId="85" fillId="26" borderId="0" xfId="133" applyNumberFormat="1" applyFont="1" applyFill="1" applyBorder="1" applyAlignment="1">
      <alignment horizontal="center"/>
    </xf>
    <xf numFmtId="16" fontId="85" fillId="28" borderId="0" xfId="133" applyNumberFormat="1" applyFont="1" applyFill="1" applyBorder="1" applyAlignment="1">
      <alignment horizontal="center"/>
    </xf>
    <xf numFmtId="0" fontId="86" fillId="28" borderId="0" xfId="133" applyFont="1" applyFill="1" applyBorder="1" applyAlignment="1">
      <alignment horizontal="center"/>
    </xf>
    <xf numFmtId="0" fontId="44" fillId="28" borderId="0" xfId="133" applyFont="1" applyFill="1" applyBorder="1" applyAlignment="1">
      <alignment vertical="center"/>
    </xf>
    <xf numFmtId="0" fontId="44" fillId="28" borderId="0" xfId="133" applyFont="1" applyFill="1" applyBorder="1" applyAlignment="1">
      <alignment horizontal="center" vertical="center"/>
    </xf>
    <xf numFmtId="0" fontId="79" fillId="28" borderId="0" xfId="133" applyFont="1" applyFill="1" applyBorder="1" applyAlignment="1">
      <alignment horizontal="center"/>
    </xf>
    <xf numFmtId="0" fontId="56" fillId="24" borderId="0" xfId="135" applyFont="1" applyFill="1" applyBorder="1" applyAlignment="1">
      <alignment vertical="center"/>
    </xf>
    <xf numFmtId="0" fontId="70" fillId="24" borderId="0" xfId="134" applyFont="1" applyFill="1" applyBorder="1" applyAlignment="1">
      <alignment horizontal="right" vertical="center"/>
    </xf>
    <xf numFmtId="16" fontId="43" fillId="25" borderId="0" xfId="133" applyNumberFormat="1" applyFont="1" applyFill="1" applyBorder="1" applyAlignment="1">
      <alignment horizontal="center"/>
    </xf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7" fillId="0" borderId="0" xfId="20" applyFont="1" applyFill="1" applyAlignment="1" applyProtection="1"/>
    <xf numFmtId="164" fontId="88" fillId="0" borderId="0" xfId="20" applyNumberFormat="1" applyFont="1" applyFill="1" applyAlignment="1" applyProtection="1"/>
    <xf numFmtId="164" fontId="88" fillId="28" borderId="0" xfId="20" applyNumberFormat="1" applyFont="1" applyFill="1" applyAlignment="1" applyProtection="1"/>
    <xf numFmtId="164" fontId="88" fillId="28" borderId="0" xfId="20" applyNumberFormat="1" applyFont="1" applyFill="1" applyAlignment="1" applyProtection="1">
      <alignment horizontal="left"/>
    </xf>
    <xf numFmtId="164" fontId="88" fillId="0" borderId="0" xfId="20" applyNumberFormat="1" applyFont="1" applyFill="1" applyAlignment="1" applyProtection="1">
      <alignment horizontal="left"/>
    </xf>
    <xf numFmtId="0" fontId="43" fillId="24" borderId="0" xfId="26" applyFont="1" applyFill="1" applyBorder="1" applyAlignment="1">
      <alignment horizontal="left" vertical="center"/>
    </xf>
    <xf numFmtId="0" fontId="68" fillId="24" borderId="0" xfId="26" applyFont="1" applyFill="1" applyBorder="1" applyAlignment="1">
      <alignment horizontal="left" vertical="center"/>
    </xf>
    <xf numFmtId="0" fontId="46" fillId="24" borderId="0" xfId="26" applyFont="1" applyFill="1" applyBorder="1" applyAlignment="1">
      <alignment horizontal="left" vertical="center"/>
    </xf>
    <xf numFmtId="0" fontId="74" fillId="24" borderId="0" xfId="26" applyFont="1" applyFill="1" applyBorder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Fill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4" fillId="0" borderId="14" xfId="27" applyFont="1" applyFill="1" applyBorder="1" applyAlignment="1">
      <alignment horizontal="center" vertical="center"/>
    </xf>
    <xf numFmtId="0" fontId="56" fillId="28" borderId="0" xfId="133" applyFont="1" applyFill="1" applyBorder="1" applyAlignment="1">
      <alignment horizontal="center"/>
    </xf>
    <xf numFmtId="0" fontId="43" fillId="0" borderId="0" xfId="27" applyFont="1" applyBorder="1"/>
    <xf numFmtId="0" fontId="61" fillId="0" borderId="0" xfId="27" applyFont="1" applyBorder="1"/>
    <xf numFmtId="0" fontId="61" fillId="26" borderId="0" xfId="27" applyFont="1" applyFill="1" applyBorder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24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Fill="1" applyBorder="1" applyAlignment="1">
      <alignment vertical="center"/>
    </xf>
    <xf numFmtId="166" fontId="44" fillId="0" borderId="23" xfId="0" applyNumberFormat="1" applyFont="1" applyFill="1" applyBorder="1" applyAlignment="1">
      <alignment horizontal="center" vertical="center"/>
    </xf>
    <xf numFmtId="166" fontId="44" fillId="0" borderId="21" xfId="0" applyNumberFormat="1" applyFont="1" applyFill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Fill="1" applyBorder="1" applyAlignment="1">
      <alignment horizontal="center" vertical="center"/>
    </xf>
    <xf numFmtId="0" fontId="44" fillId="0" borderId="19" xfId="27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5" borderId="14" xfId="23" applyFont="1" applyFill="1" applyBorder="1" applyAlignment="1">
      <alignment horizontal="center" vertical="center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Fill="1" applyBorder="1" applyAlignment="1">
      <alignment horizontal="left" vertical="center"/>
    </xf>
    <xf numFmtId="16" fontId="74" fillId="26" borderId="0" xfId="24" applyNumberFormat="1" applyFont="1" applyFill="1" applyBorder="1" applyAlignment="1">
      <alignment horizontal="left" vertical="center"/>
    </xf>
    <xf numFmtId="16" fontId="74" fillId="0" borderId="0" xfId="24" applyNumberFormat="1" applyFont="1" applyFill="1" applyBorder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19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56" fillId="24" borderId="0" xfId="26" applyFont="1" applyFill="1" applyBorder="1" applyAlignment="1">
      <alignment horizontal="left" vertical="center"/>
    </xf>
    <xf numFmtId="0" fontId="71" fillId="24" borderId="0" xfId="26" applyFont="1" applyFill="1" applyBorder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Fill="1" applyBorder="1" applyAlignment="1">
      <alignment horizontal="center" vertical="center" wrapText="1"/>
    </xf>
    <xf numFmtId="0" fontId="56" fillId="0" borderId="0" xfId="27" applyFont="1" applyFill="1" applyBorder="1" applyAlignment="1"/>
    <xf numFmtId="0" fontId="56" fillId="0" borderId="0" xfId="27" applyFont="1" applyAlignment="1">
      <alignment horizontal="center"/>
    </xf>
    <xf numFmtId="0" fontId="5" fillId="24" borderId="0" xfId="28" applyFont="1" applyFill="1" applyAlignment="1">
      <alignment horizontal="center"/>
    </xf>
    <xf numFmtId="0" fontId="5" fillId="25" borderId="0" xfId="23" applyFont="1" applyFill="1" applyBorder="1" applyAlignment="1">
      <alignment horizontal="center"/>
    </xf>
    <xf numFmtId="0" fontId="5" fillId="25" borderId="0" xfId="23" applyFont="1" applyFill="1" applyBorder="1" applyAlignment="1">
      <alignment horizontal="left"/>
    </xf>
    <xf numFmtId="0" fontId="58" fillId="25" borderId="0" xfId="0" applyFont="1" applyFill="1" applyBorder="1" applyAlignment="1">
      <alignment horizontal="left"/>
    </xf>
    <xf numFmtId="0" fontId="61" fillId="25" borderId="0" xfId="23" applyFont="1" applyFill="1" applyBorder="1" applyAlignment="1">
      <alignment horizontal="left"/>
    </xf>
    <xf numFmtId="0" fontId="61" fillId="25" borderId="0" xfId="23" applyFont="1" applyFill="1" applyBorder="1" applyAlignment="1"/>
    <xf numFmtId="0" fontId="58" fillId="25" borderId="0" xfId="0" applyFont="1" applyFill="1" applyBorder="1" applyAlignment="1"/>
    <xf numFmtId="0" fontId="63" fillId="26" borderId="20" xfId="0" applyFont="1" applyFill="1" applyBorder="1" applyAlignment="1"/>
    <xf numFmtId="0" fontId="63" fillId="26" borderId="0" xfId="0" applyFont="1" applyFill="1" applyBorder="1" applyAlignment="1"/>
    <xf numFmtId="0" fontId="61" fillId="0" borderId="0" xfId="27" applyFont="1" applyAlignment="1"/>
    <xf numFmtId="0" fontId="5" fillId="25" borderId="0" xfId="23" applyFont="1" applyFill="1" applyBorder="1" applyAlignment="1"/>
    <xf numFmtId="0" fontId="56" fillId="25" borderId="0" xfId="0" applyFont="1" applyFill="1" applyBorder="1" applyAlignment="1"/>
    <xf numFmtId="0" fontId="46" fillId="25" borderId="0" xfId="0" applyFont="1" applyFill="1" applyBorder="1" applyAlignment="1"/>
    <xf numFmtId="0" fontId="68" fillId="24" borderId="0" xfId="26" applyFont="1" applyFill="1" applyBorder="1" applyAlignment="1">
      <alignment horizontal="center" vertical="center"/>
    </xf>
    <xf numFmtId="0" fontId="56" fillId="24" borderId="0" xfId="26" applyFont="1" applyFill="1" applyBorder="1" applyAlignment="1">
      <alignment horizontal="center" vertical="center"/>
    </xf>
    <xf numFmtId="0" fontId="71" fillId="24" borderId="0" xfId="26" applyFont="1" applyFill="1" applyBorder="1" applyAlignment="1">
      <alignment horizontal="center" vertical="center"/>
    </xf>
    <xf numFmtId="0" fontId="58" fillId="24" borderId="0" xfId="26" applyFont="1" applyFill="1" applyBorder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Border="1" applyAlignment="1">
      <alignment horizontal="center" vertical="center"/>
    </xf>
    <xf numFmtId="0" fontId="46" fillId="24" borderId="0" xfId="26" applyFont="1" applyFill="1" applyBorder="1" applyAlignment="1">
      <alignment horizontal="center" vertical="center"/>
    </xf>
    <xf numFmtId="2" fontId="5" fillId="25" borderId="0" xfId="23" applyNumberFormat="1" applyFont="1" applyFill="1" applyBorder="1" applyAlignment="1">
      <alignment horizontal="left"/>
    </xf>
    <xf numFmtId="2" fontId="56" fillId="0" borderId="0" xfId="132" applyNumberFormat="1" applyFont="1" applyFill="1" applyBorder="1" applyAlignment="1"/>
    <xf numFmtId="0" fontId="5" fillId="25" borderId="0" xfId="134" applyFont="1" applyFill="1" applyBorder="1" applyAlignment="1"/>
    <xf numFmtId="0" fontId="61" fillId="25" borderId="0" xfId="134" applyFont="1" applyFill="1" applyBorder="1" applyAlignment="1"/>
    <xf numFmtId="0" fontId="82" fillId="31" borderId="0" xfId="0" applyFont="1" applyFill="1" applyAlignment="1"/>
    <xf numFmtId="0" fontId="44" fillId="0" borderId="0" xfId="132" applyFont="1" applyBorder="1"/>
    <xf numFmtId="0" fontId="74" fillId="0" borderId="0" xfId="132" applyFont="1" applyBorder="1"/>
    <xf numFmtId="0" fontId="44" fillId="28" borderId="14" xfId="134" applyFont="1" applyFill="1" applyBorder="1" applyAlignment="1">
      <alignment horizontal="center" vertical="center"/>
    </xf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Fill="1" applyBorder="1" applyAlignment="1">
      <alignment horizontal="center" vertical="center"/>
    </xf>
    <xf numFmtId="0" fontId="44" fillId="0" borderId="29" xfId="132" applyFont="1" applyFill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Border="1" applyAlignment="1">
      <alignment horizontal="left" vertical="center"/>
    </xf>
    <xf numFmtId="0" fontId="43" fillId="24" borderId="0" xfId="135" applyFont="1" applyFill="1" applyBorder="1" applyAlignment="1">
      <alignment horizontal="left" vertical="center"/>
    </xf>
    <xf numFmtId="0" fontId="66" fillId="24" borderId="0" xfId="135" applyFont="1" applyFill="1" applyBorder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32" borderId="14" xfId="133" applyFont="1" applyFill="1" applyBorder="1" applyAlignment="1">
      <alignment horizontal="center" vertical="center"/>
    </xf>
    <xf numFmtId="0" fontId="44" fillId="28" borderId="14" xfId="133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Border="1" applyAlignment="1">
      <alignment horizontal="left"/>
    </xf>
    <xf numFmtId="0" fontId="5" fillId="25" borderId="0" xfId="134" applyFont="1" applyFill="1" applyBorder="1" applyAlignment="1">
      <alignment horizontal="left"/>
    </xf>
    <xf numFmtId="16" fontId="43" fillId="25" borderId="0" xfId="133" applyNumberFormat="1" applyFont="1" applyFill="1" applyBorder="1" applyAlignment="1">
      <alignment horizontal="left"/>
    </xf>
    <xf numFmtId="0" fontId="56" fillId="25" borderId="0" xfId="0" applyFont="1" applyFill="1" applyBorder="1" applyAlignment="1">
      <alignment horizontal="left"/>
    </xf>
    <xf numFmtId="0" fontId="61" fillId="25" borderId="0" xfId="134" applyFont="1" applyFill="1" applyBorder="1" applyAlignment="1">
      <alignment horizontal="left"/>
    </xf>
    <xf numFmtId="0" fontId="56" fillId="28" borderId="0" xfId="133" applyFont="1" applyFill="1" applyBorder="1" applyAlignment="1"/>
    <xf numFmtId="0" fontId="58" fillId="28" borderId="0" xfId="133" applyFont="1" applyFill="1" applyBorder="1" applyAlignment="1"/>
    <xf numFmtId="0" fontId="44" fillId="24" borderId="10" xfId="0" applyFont="1" applyFill="1" applyBorder="1" applyAlignment="1">
      <alignment horizontal="left" vertical="center"/>
    </xf>
    <xf numFmtId="2" fontId="5" fillId="28" borderId="0" xfId="133" applyNumberFormat="1" applyFont="1" applyFill="1" applyAlignment="1">
      <alignment horizontal="left"/>
    </xf>
    <xf numFmtId="16" fontId="85" fillId="26" borderId="0" xfId="133" applyNumberFormat="1" applyFont="1" applyFill="1" applyBorder="1" applyAlignment="1">
      <alignment horizontal="left"/>
    </xf>
    <xf numFmtId="0" fontId="57" fillId="28" borderId="0" xfId="133" applyFont="1" applyFill="1" applyAlignment="1">
      <alignment horizontal="center"/>
    </xf>
    <xf numFmtId="0" fontId="42" fillId="25" borderId="0" xfId="135" applyFont="1" applyFill="1" applyAlignment="1">
      <alignment horizontal="center" vertical="center"/>
    </xf>
    <xf numFmtId="16" fontId="85" fillId="26" borderId="0" xfId="133" applyNumberFormat="1" applyFont="1" applyFill="1" applyBorder="1" applyAlignment="1">
      <alignment horizontal="left" vertical="center"/>
    </xf>
    <xf numFmtId="0" fontId="44" fillId="33" borderId="14" xfId="134" applyFont="1" applyFill="1" applyBorder="1" applyAlignment="1">
      <alignment horizontal="center" vertical="center"/>
    </xf>
    <xf numFmtId="0" fontId="44" fillId="32" borderId="14" xfId="134" applyFont="1" applyFill="1" applyBorder="1" applyAlignment="1">
      <alignment horizontal="center" vertical="center"/>
    </xf>
    <xf numFmtId="0" fontId="42" fillId="28" borderId="14" xfId="133" applyFont="1" applyFill="1" applyBorder="1" applyAlignment="1">
      <alignment horizontal="center" vertical="center"/>
    </xf>
    <xf numFmtId="164" fontId="5" fillId="25" borderId="0" xfId="133" applyNumberFormat="1" applyFont="1" applyFill="1" applyBorder="1" applyAlignment="1">
      <alignment horizontal="center"/>
    </xf>
    <xf numFmtId="0" fontId="70" fillId="24" borderId="0" xfId="134" applyFont="1" applyFill="1" applyBorder="1" applyAlignment="1">
      <alignment horizontal="center" vertical="center"/>
    </xf>
    <xf numFmtId="1" fontId="80" fillId="25" borderId="0" xfId="136" applyNumberFormat="1" applyFont="1" applyFill="1" applyBorder="1" applyAlignment="1">
      <alignment horizontal="center" vertical="center"/>
    </xf>
    <xf numFmtId="1" fontId="81" fillId="25" borderId="0" xfId="136" applyNumberFormat="1" applyFont="1" applyFill="1" applyBorder="1" applyAlignment="1">
      <alignment horizontal="center" vertic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Border="1" applyAlignment="1">
      <alignment vertical="center"/>
    </xf>
    <xf numFmtId="165" fontId="44" fillId="24" borderId="0" xfId="133" applyNumberFormat="1" applyFont="1" applyFill="1" applyBorder="1" applyAlignment="1">
      <alignment horizontal="left" vertical="center"/>
    </xf>
    <xf numFmtId="0" fontId="56" fillId="24" borderId="0" xfId="135" applyFont="1" applyFill="1" applyBorder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 applyBorder="1" applyAlignment="1"/>
    <xf numFmtId="0" fontId="60" fillId="0" borderId="12" xfId="0" applyFont="1" applyBorder="1" applyAlignment="1">
      <alignment vertical="center"/>
    </xf>
    <xf numFmtId="0" fontId="56" fillId="0" borderId="0" xfId="27" applyFont="1" applyFill="1" applyBorder="1" applyAlignment="1">
      <alignment horizontal="left"/>
    </xf>
    <xf numFmtId="0" fontId="44" fillId="26" borderId="35" xfId="27" applyFont="1" applyFill="1" applyBorder="1" applyAlignment="1">
      <alignment horizontal="center" vertical="center"/>
    </xf>
    <xf numFmtId="0" fontId="44" fillId="0" borderId="35" xfId="27" applyFont="1" applyFill="1" applyBorder="1" applyAlignment="1">
      <alignment horizontal="center" vertical="center" wrapText="1"/>
    </xf>
    <xf numFmtId="0" fontId="74" fillId="26" borderId="0" xfId="27" applyFont="1" applyFill="1" applyBorder="1" applyAlignment="1">
      <alignment horizontal="left" vertical="center"/>
    </xf>
    <xf numFmtId="16" fontId="74" fillId="26" borderId="0" xfId="0" applyNumberFormat="1" applyFont="1" applyFill="1" applyBorder="1" applyAlignment="1">
      <alignment horizontal="left" vertical="center"/>
    </xf>
    <xf numFmtId="0" fontId="75" fillId="0" borderId="0" xfId="0" applyFont="1" applyBorder="1" applyAlignment="1">
      <alignment horizontal="left"/>
    </xf>
    <xf numFmtId="16" fontId="0" fillId="0" borderId="0" xfId="0" applyNumberFormat="1"/>
    <xf numFmtId="16" fontId="5" fillId="0" borderId="0" xfId="27" applyNumberFormat="1" applyFont="1" applyAlignment="1">
      <alignment vertical="center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vertical="center"/>
    </xf>
    <xf numFmtId="0" fontId="44" fillId="28" borderId="14" xfId="134" applyFont="1" applyFill="1" applyBorder="1" applyAlignment="1">
      <alignment horizontal="center" vertical="center" wrapText="1"/>
    </xf>
    <xf numFmtId="0" fontId="44" fillId="0" borderId="31" xfId="132" applyFont="1" applyFill="1" applyBorder="1" applyAlignment="1">
      <alignment horizontal="center" vertical="center"/>
    </xf>
    <xf numFmtId="0" fontId="44" fillId="28" borderId="14" xfId="134" applyFont="1" applyFill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Fill="1" applyBorder="1" applyAlignment="1">
      <alignment horizontal="center" vertical="center" wrapText="1"/>
    </xf>
    <xf numFmtId="0" fontId="44" fillId="0" borderId="14" xfId="132" applyFont="1" applyFill="1" applyBorder="1" applyAlignment="1">
      <alignment horizontal="center" vertical="center" wrapText="1"/>
    </xf>
    <xf numFmtId="0" fontId="44" fillId="0" borderId="35" xfId="132" applyFont="1" applyFill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44" fillId="28" borderId="14" xfId="134" applyFont="1" applyFill="1" applyBorder="1" applyAlignment="1">
      <alignment vertical="center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4" xfId="133" applyNumberFormat="1" applyFont="1" applyFill="1" applyBorder="1" applyAlignment="1">
      <alignment horizontal="left"/>
    </xf>
    <xf numFmtId="16" fontId="75" fillId="25" borderId="39" xfId="133" applyNumberFormat="1" applyFont="1" applyFill="1" applyBorder="1" applyAlignment="1">
      <alignment horizontal="center"/>
    </xf>
    <xf numFmtId="0" fontId="90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Border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75" fillId="25" borderId="22" xfId="27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19" xfId="27" quotePrefix="1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0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0" fontId="63" fillId="26" borderId="15" xfId="0" applyFont="1" applyFill="1" applyBorder="1" applyAlignment="1"/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/>
    </xf>
    <xf numFmtId="16" fontId="75" fillId="26" borderId="22" xfId="27" quotePrefix="1" applyNumberFormat="1" applyFont="1" applyFill="1" applyBorder="1" applyAlignment="1">
      <alignment horizontal="center"/>
    </xf>
    <xf numFmtId="0" fontId="61" fillId="25" borderId="24" xfId="27" applyFont="1" applyFill="1" applyBorder="1" applyAlignment="1"/>
    <xf numFmtId="0" fontId="61" fillId="25" borderId="19" xfId="27" applyFont="1" applyFill="1" applyBorder="1" applyAlignment="1"/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16" fontId="91" fillId="25" borderId="38" xfId="132" applyNumberFormat="1" applyFont="1" applyFill="1" applyBorder="1" applyAlignment="1">
      <alignment horizontal="center"/>
    </xf>
    <xf numFmtId="16" fontId="91" fillId="25" borderId="38" xfId="132" quotePrefix="1" applyNumberFormat="1" applyFont="1" applyFill="1" applyBorder="1" applyAlignment="1">
      <alignment horizontal="center"/>
    </xf>
    <xf numFmtId="0" fontId="91" fillId="25" borderId="38" xfId="0" quotePrefix="1" applyFont="1" applyFill="1" applyBorder="1" applyAlignment="1">
      <alignment horizontal="center"/>
    </xf>
    <xf numFmtId="0" fontId="91" fillId="0" borderId="0" xfId="132" applyFont="1"/>
    <xf numFmtId="0" fontId="74" fillId="25" borderId="0" xfId="0" applyFont="1" applyFill="1"/>
    <xf numFmtId="0" fontId="60" fillId="25" borderId="0" xfId="0" applyFont="1" applyFill="1"/>
    <xf numFmtId="0" fontId="44" fillId="33" borderId="36" xfId="134" applyFont="1" applyFill="1" applyBorder="1" applyAlignment="1">
      <alignment vertical="center"/>
    </xf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60" fillId="25" borderId="0" xfId="0" applyFont="1" applyFill="1" applyAlignment="1">
      <alignment wrapText="1"/>
    </xf>
    <xf numFmtId="0" fontId="47" fillId="0" borderId="19" xfId="25" applyFont="1" applyFill="1" applyBorder="1" applyAlignment="1">
      <alignment horizontal="left"/>
    </xf>
    <xf numFmtId="0" fontId="44" fillId="0" borderId="26" xfId="132" applyFont="1" applyFill="1" applyBorder="1" applyAlignment="1">
      <alignment horizontal="center" vertical="center"/>
    </xf>
    <xf numFmtId="0" fontId="60" fillId="25" borderId="34" xfId="0" applyFont="1" applyFill="1" applyBorder="1"/>
    <xf numFmtId="166" fontId="47" fillId="25" borderId="38" xfId="0" applyNumberFormat="1" applyFont="1" applyFill="1" applyBorder="1" applyAlignment="1">
      <alignment horizontal="center" vertical="center"/>
    </xf>
    <xf numFmtId="0" fontId="47" fillId="24" borderId="0" xfId="135" applyFont="1" applyFill="1" applyBorder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Fill="1" applyBorder="1" applyAlignment="1">
      <alignment horizontal="center" vertical="center"/>
    </xf>
    <xf numFmtId="166" fontId="74" fillId="0" borderId="37" xfId="0" applyNumberFormat="1" applyFont="1" applyFill="1" applyBorder="1" applyAlignment="1">
      <alignment vertical="center"/>
    </xf>
    <xf numFmtId="166" fontId="74" fillId="0" borderId="41" xfId="0" applyNumberFormat="1" applyFont="1" applyFill="1" applyBorder="1" applyAlignment="1">
      <alignment vertical="center"/>
    </xf>
    <xf numFmtId="0" fontId="5" fillId="0" borderId="41" xfId="132" applyFont="1" applyBorder="1" applyAlignment="1"/>
    <xf numFmtId="0" fontId="5" fillId="0" borderId="42" xfId="132" applyFont="1" applyBorder="1" applyAlignment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" fontId="74" fillId="0" borderId="32" xfId="0" applyNumberFormat="1" applyFont="1" applyBorder="1"/>
    <xf numFmtId="16" fontId="74" fillId="0" borderId="40" xfId="0" applyNumberFormat="1" applyFont="1" applyBorder="1" applyAlignment="1">
      <alignment horizontal="left"/>
    </xf>
    <xf numFmtId="166" fontId="74" fillId="0" borderId="38" xfId="0" applyNumberFormat="1" applyFont="1" applyFill="1" applyBorder="1" applyAlignment="1">
      <alignment horizontal="center" vertical="center"/>
    </xf>
    <xf numFmtId="166" fontId="74" fillId="0" borderId="32" xfId="0" applyNumberFormat="1" applyFont="1" applyFill="1" applyBorder="1" applyAlignment="1">
      <alignment horizontal="center" vertical="center"/>
    </xf>
    <xf numFmtId="0" fontId="43" fillId="25" borderId="32" xfId="132" applyFont="1" applyFill="1" applyBorder="1" applyAlignment="1"/>
    <xf numFmtId="0" fontId="43" fillId="25" borderId="0" xfId="132" applyFont="1" applyFill="1" applyBorder="1" applyAlignment="1"/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Fill="1" applyBorder="1" applyAlignment="1">
      <alignment vertical="center"/>
    </xf>
    <xf numFmtId="166" fontId="74" fillId="0" borderId="30" xfId="0" applyNumberFormat="1" applyFont="1" applyFill="1" applyBorder="1" applyAlignment="1">
      <alignment vertical="center"/>
    </xf>
    <xf numFmtId="0" fontId="63" fillId="26" borderId="30" xfId="0" applyFont="1" applyFill="1" applyBorder="1" applyAlignment="1"/>
    <xf numFmtId="0" fontId="63" fillId="26" borderId="31" xfId="0" applyFont="1" applyFill="1" applyBorder="1" applyAlignment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43" fillId="0" borderId="0" xfId="132" applyFont="1" applyBorder="1"/>
    <xf numFmtId="0" fontId="61" fillId="0" borderId="0" xfId="132" applyFont="1" applyBorder="1"/>
    <xf numFmtId="166" fontId="74" fillId="26" borderId="30" xfId="0" applyNumberFormat="1" applyFont="1" applyFill="1" applyBorder="1" applyAlignment="1">
      <alignment vertical="center"/>
    </xf>
    <xf numFmtId="166" fontId="74" fillId="26" borderId="37" xfId="0" applyNumberFormat="1" applyFont="1" applyFill="1" applyBorder="1" applyAlignment="1">
      <alignment vertical="center"/>
    </xf>
    <xf numFmtId="166" fontId="74" fillId="26" borderId="39" xfId="0" applyNumberFormat="1" applyFont="1" applyFill="1" applyBorder="1" applyAlignment="1">
      <alignment vertical="center"/>
    </xf>
    <xf numFmtId="0" fontId="61" fillId="26" borderId="0" xfId="132" applyFont="1" applyFill="1" applyBorder="1"/>
    <xf numFmtId="16" fontId="63" fillId="0" borderId="0" xfId="132" applyNumberFormat="1" applyFont="1" applyFill="1" applyBorder="1" applyAlignment="1">
      <alignment horizontal="center"/>
    </xf>
    <xf numFmtId="16" fontId="63" fillId="0" borderId="0" xfId="133" quotePrefix="1" applyNumberFormat="1" applyFont="1" applyBorder="1" applyAlignment="1">
      <alignment horizontal="center"/>
    </xf>
    <xf numFmtId="0" fontId="5" fillId="25" borderId="0" xfId="133" applyFont="1" applyFill="1" applyBorder="1" applyAlignment="1">
      <alignment horizontal="left"/>
    </xf>
    <xf numFmtId="0" fontId="61" fillId="0" borderId="0" xfId="132" applyFont="1" applyAlignment="1"/>
    <xf numFmtId="0" fontId="46" fillId="24" borderId="0" xfId="135" applyFont="1" applyFill="1" applyBorder="1" applyAlignment="1">
      <alignment vertical="center"/>
    </xf>
    <xf numFmtId="0" fontId="71" fillId="24" borderId="0" xfId="135" applyFont="1" applyFill="1" applyBorder="1" applyAlignment="1">
      <alignment horizontal="left" vertical="center"/>
    </xf>
    <xf numFmtId="165" fontId="71" fillId="25" borderId="0" xfId="133" applyNumberFormat="1" applyFont="1" applyFill="1" applyBorder="1" applyAlignment="1">
      <alignment horizontal="left"/>
    </xf>
    <xf numFmtId="0" fontId="7" fillId="0" borderId="0" xfId="132" applyFont="1" applyAlignment="1">
      <alignment vertical="center"/>
    </xf>
    <xf numFmtId="16" fontId="75" fillId="25" borderId="17" xfId="27" quotePrefix="1" applyNumberFormat="1" applyFont="1" applyFill="1" applyBorder="1" applyAlignment="1">
      <alignment horizontal="center"/>
    </xf>
    <xf numFmtId="0" fontId="75" fillId="0" borderId="0" xfId="27" applyFont="1"/>
    <xf numFmtId="0" fontId="75" fillId="25" borderId="16" xfId="27" applyFont="1" applyFill="1" applyBorder="1" applyAlignment="1"/>
    <xf numFmtId="0" fontId="75" fillId="25" borderId="17" xfId="27" applyFont="1" applyFill="1" applyBorder="1" applyAlignment="1"/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16" fontId="5" fillId="0" borderId="0" xfId="27" applyNumberFormat="1" applyFont="1" applyAlignment="1">
      <alignment horizontal="left"/>
    </xf>
    <xf numFmtId="16" fontId="5" fillId="0" borderId="0" xfId="27" applyNumberFormat="1" applyFont="1"/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2" fillId="28" borderId="0" xfId="133" applyFont="1" applyFill="1"/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Border="1" applyAlignment="1">
      <alignment horizontal="left"/>
    </xf>
    <xf numFmtId="0" fontId="74" fillId="25" borderId="0" xfId="0" applyFont="1" applyFill="1" applyAlignment="1">
      <alignment horizontal="left"/>
    </xf>
    <xf numFmtId="16" fontId="60" fillId="25" borderId="39" xfId="132" applyNumberFormat="1" applyFont="1" applyFill="1" applyBorder="1" applyAlignment="1">
      <alignment horizontal="center"/>
    </xf>
    <xf numFmtId="166" fontId="45" fillId="25" borderId="38" xfId="0" applyNumberFormat="1" applyFont="1" applyFill="1" applyBorder="1" applyAlignment="1">
      <alignment horizontal="center" vertical="center"/>
    </xf>
    <xf numFmtId="0" fontId="44" fillId="28" borderId="41" xfId="134" applyFont="1" applyFill="1" applyBorder="1" applyAlignment="1">
      <alignment vertical="center" wrapText="1"/>
    </xf>
    <xf numFmtId="0" fontId="44" fillId="29" borderId="37" xfId="134" applyFont="1" applyFill="1" applyBorder="1" applyAlignment="1">
      <alignment horizontal="center" vertical="center" wrapText="1"/>
    </xf>
    <xf numFmtId="165" fontId="47" fillId="25" borderId="32" xfId="133" applyNumberFormat="1" applyFont="1" applyFill="1" applyBorder="1" applyAlignment="1">
      <alignment horizontal="center" vertical="center"/>
    </xf>
    <xf numFmtId="0" fontId="45" fillId="24" borderId="32" xfId="0" applyFont="1" applyFill="1" applyBorder="1" applyAlignment="1">
      <alignment horizontal="center" vertical="center"/>
    </xf>
    <xf numFmtId="16" fontId="74" fillId="25" borderId="32" xfId="0" applyNumberFormat="1" applyFont="1" applyFill="1" applyBorder="1"/>
    <xf numFmtId="16" fontId="74" fillId="25" borderId="40" xfId="0" applyNumberFormat="1" applyFont="1" applyFill="1" applyBorder="1" applyAlignment="1">
      <alignment horizontal="left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6" fontId="44" fillId="25" borderId="14" xfId="0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center" vertical="center"/>
    </xf>
    <xf numFmtId="16" fontId="74" fillId="25" borderId="25" xfId="24" applyNumberFormat="1" applyFont="1" applyFill="1" applyBorder="1" applyAlignment="1">
      <alignment horizontal="left" vertical="center"/>
    </xf>
    <xf numFmtId="16" fontId="74" fillId="25" borderId="26" xfId="24" applyNumberFormat="1" applyFont="1" applyFill="1" applyBorder="1" applyAlignment="1">
      <alignment horizontal="left" vertical="center"/>
    </xf>
    <xf numFmtId="16" fontId="74" fillId="25" borderId="14" xfId="24" applyNumberFormat="1" applyFont="1" applyFill="1" applyBorder="1" applyAlignment="1">
      <alignment horizontal="center" vertical="center"/>
    </xf>
    <xf numFmtId="166" fontId="74" fillId="25" borderId="14" xfId="0" applyNumberFormat="1" applyFont="1" applyFill="1" applyBorder="1" applyAlignment="1">
      <alignment horizontal="center" vertical="center"/>
    </xf>
    <xf numFmtId="16" fontId="74" fillId="25" borderId="25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16" fontId="74" fillId="25" borderId="24" xfId="24" applyNumberFormat="1" applyFont="1" applyFill="1" applyBorder="1" applyAlignment="1">
      <alignment horizontal="left" vertical="center"/>
    </xf>
    <xf numFmtId="16" fontId="74" fillId="25" borderId="19" xfId="24" applyNumberFormat="1" applyFont="1" applyFill="1" applyBorder="1" applyAlignment="1">
      <alignment horizontal="left" vertical="center"/>
    </xf>
    <xf numFmtId="0" fontId="63" fillId="26" borderId="15" xfId="0" applyFont="1" applyFill="1" applyBorder="1" applyAlignment="1">
      <alignment wrapText="1"/>
    </xf>
    <xf numFmtId="0" fontId="74" fillId="25" borderId="0" xfId="0" applyFont="1" applyFill="1" applyAlignment="1">
      <alignment wrapText="1"/>
    </xf>
    <xf numFmtId="0" fontId="44" fillId="35" borderId="0" xfId="0" applyFont="1" applyFill="1"/>
    <xf numFmtId="0" fontId="44" fillId="35" borderId="0" xfId="0" applyFont="1" applyFill="1" applyAlignment="1">
      <alignment wrapText="1"/>
    </xf>
    <xf numFmtId="0" fontId="61" fillId="25" borderId="19" xfId="27" applyFont="1" applyFill="1" applyBorder="1" applyAlignment="1">
      <alignment wrapText="1"/>
    </xf>
    <xf numFmtId="0" fontId="63" fillId="26" borderId="20" xfId="0" applyFont="1" applyFill="1" applyBorder="1" applyAlignment="1">
      <alignment wrapText="1"/>
    </xf>
    <xf numFmtId="0" fontId="5" fillId="25" borderId="44" xfId="134" applyFont="1" applyFill="1" applyBorder="1" applyAlignment="1">
      <alignment horizontal="left"/>
    </xf>
    <xf numFmtId="0" fontId="5" fillId="25" borderId="45" xfId="134" applyFont="1" applyFill="1" applyBorder="1" applyAlignment="1">
      <alignment horizontal="left"/>
    </xf>
    <xf numFmtId="0" fontId="47" fillId="25" borderId="0" xfId="25" applyFont="1" applyFill="1" applyBorder="1" applyAlignment="1">
      <alignment horizontal="center" wrapText="1"/>
    </xf>
    <xf numFmtId="165" fontId="45" fillId="26" borderId="0" xfId="133" applyNumberFormat="1" applyFont="1" applyFill="1" applyBorder="1" applyAlignment="1">
      <alignment horizontal="center" vertical="center" wrapText="1"/>
    </xf>
    <xf numFmtId="0" fontId="91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77" fillId="0" borderId="0" xfId="27" applyFont="1" applyBorder="1" applyAlignment="1">
      <alignment horizontal="left" vertical="center"/>
    </xf>
    <xf numFmtId="0" fontId="74" fillId="0" borderId="32" xfId="0" applyFont="1" applyBorder="1" applyAlignment="1">
      <alignment vertical="center"/>
    </xf>
    <xf numFmtId="0" fontId="74" fillId="0" borderId="40" xfId="0" applyFont="1" applyBorder="1" applyAlignment="1">
      <alignment horizontal="left" vertical="center"/>
    </xf>
    <xf numFmtId="166" fontId="74" fillId="26" borderId="38" xfId="0" applyNumberFormat="1" applyFont="1" applyFill="1" applyBorder="1" applyAlignment="1">
      <alignment vertical="center"/>
    </xf>
    <xf numFmtId="0" fontId="63" fillId="26" borderId="32" xfId="0" applyFont="1" applyFill="1" applyBorder="1" applyAlignment="1"/>
    <xf numFmtId="16" fontId="63" fillId="25" borderId="38" xfId="132" applyNumberFormat="1" applyFont="1" applyFill="1" applyBorder="1" applyAlignment="1">
      <alignment horizontal="center"/>
    </xf>
    <xf numFmtId="16" fontId="63" fillId="25" borderId="40" xfId="133" quotePrefix="1" applyNumberFormat="1" applyFont="1" applyFill="1" applyBorder="1" applyAlignment="1">
      <alignment horizontal="center"/>
    </xf>
    <xf numFmtId="0" fontId="74" fillId="0" borderId="44" xfId="0" applyFont="1" applyBorder="1" applyAlignment="1">
      <alignment vertical="center"/>
    </xf>
    <xf numFmtId="16" fontId="74" fillId="0" borderId="43" xfId="0" applyNumberFormat="1" applyFont="1" applyBorder="1" applyAlignment="1">
      <alignment horizontal="left"/>
    </xf>
    <xf numFmtId="166" fontId="74" fillId="26" borderId="46" xfId="0" applyNumberFormat="1" applyFont="1" applyFill="1" applyBorder="1" applyAlignment="1">
      <alignment vertical="center"/>
    </xf>
    <xf numFmtId="0" fontId="5" fillId="0" borderId="45" xfId="132" applyFont="1" applyBorder="1" applyAlignment="1"/>
    <xf numFmtId="0" fontId="5" fillId="0" borderId="46" xfId="132" applyFont="1" applyBorder="1" applyAlignment="1">
      <alignment horizontal="left"/>
    </xf>
    <xf numFmtId="0" fontId="5" fillId="0" borderId="46" xfId="132" applyFont="1" applyBorder="1"/>
    <xf numFmtId="16" fontId="63" fillId="25" borderId="39" xfId="133" quotePrefix="1" applyNumberFormat="1" applyFont="1" applyFill="1" applyBorder="1" applyAlignment="1">
      <alignment horizontal="center"/>
    </xf>
    <xf numFmtId="0" fontId="44" fillId="36" borderId="0" xfId="0" applyFont="1" applyFill="1" applyBorder="1" applyAlignment="1">
      <alignment horizontal="left"/>
    </xf>
    <xf numFmtId="0" fontId="5" fillId="25" borderId="0" xfId="132" applyFont="1" applyFill="1"/>
    <xf numFmtId="16" fontId="44" fillId="37" borderId="38" xfId="132" applyNumberFormat="1" applyFont="1" applyFill="1" applyBorder="1" applyAlignment="1">
      <alignment horizontal="center"/>
    </xf>
    <xf numFmtId="16" fontId="44" fillId="37" borderId="38" xfId="132" quotePrefix="1" applyNumberFormat="1" applyFont="1" applyFill="1" applyBorder="1" applyAlignment="1">
      <alignment horizontal="center"/>
    </xf>
    <xf numFmtId="16" fontId="44" fillId="37" borderId="38" xfId="0" applyNumberFormat="1" applyFont="1" applyFill="1" applyBorder="1" applyAlignment="1">
      <alignment horizontal="center" vertical="center" wrapText="1"/>
    </xf>
    <xf numFmtId="0" fontId="44" fillId="37" borderId="38" xfId="0" quotePrefix="1" applyFont="1" applyFill="1" applyBorder="1" applyAlignment="1">
      <alignment horizontal="center"/>
    </xf>
    <xf numFmtId="0" fontId="44" fillId="37" borderId="38" xfId="132" quotePrefix="1" applyFont="1" applyFill="1" applyBorder="1" applyAlignment="1">
      <alignment horizontal="center"/>
    </xf>
    <xf numFmtId="0" fontId="5" fillId="0" borderId="47" xfId="132" applyFont="1" applyBorder="1" applyAlignment="1"/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Fill="1" applyBorder="1" applyAlignment="1">
      <alignment vertical="center"/>
    </xf>
    <xf numFmtId="0" fontId="5" fillId="0" borderId="38" xfId="132" applyFont="1" applyBorder="1" applyAlignment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166" fontId="74" fillId="26" borderId="48" xfId="0" applyNumberFormat="1" applyFont="1" applyFill="1" applyBorder="1" applyAlignment="1">
      <alignment vertical="center"/>
    </xf>
    <xf numFmtId="0" fontId="44" fillId="28" borderId="50" xfId="134" applyFont="1" applyFill="1" applyBorder="1" applyAlignment="1">
      <alignment vertical="center"/>
    </xf>
    <xf numFmtId="0" fontId="44" fillId="25" borderId="51" xfId="134" applyFont="1" applyFill="1" applyBorder="1" applyAlignment="1">
      <alignment horizontal="center" vertical="center"/>
    </xf>
    <xf numFmtId="0" fontId="44" fillId="28" borderId="52" xfId="134" applyFont="1" applyFill="1" applyBorder="1" applyAlignment="1">
      <alignment vertical="center" wrapText="1"/>
    </xf>
    <xf numFmtId="0" fontId="44" fillId="28" borderId="39" xfId="134" applyFont="1" applyFill="1" applyBorder="1" applyAlignment="1">
      <alignment horizontal="center" vertical="center"/>
    </xf>
    <xf numFmtId="0" fontId="44" fillId="28" borderId="52" xfId="134" applyFont="1" applyFill="1" applyBorder="1" applyAlignment="1">
      <alignment horizontal="center" vertical="center" wrapText="1"/>
    </xf>
    <xf numFmtId="0" fontId="5" fillId="0" borderId="30" xfId="132" applyFont="1" applyBorder="1" applyAlignment="1">
      <alignment horizontal="center"/>
    </xf>
    <xf numFmtId="0" fontId="5" fillId="0" borderId="30" xfId="132" applyFont="1" applyBorder="1"/>
    <xf numFmtId="0" fontId="5" fillId="0" borderId="39" xfId="132" applyFont="1" applyBorder="1"/>
    <xf numFmtId="0" fontId="5" fillId="0" borderId="31" xfId="132" applyFont="1" applyBorder="1"/>
    <xf numFmtId="0" fontId="75" fillId="0" borderId="0" xfId="27" applyFont="1" applyBorder="1" applyAlignment="1">
      <alignment horizontal="left" vertical="center"/>
    </xf>
    <xf numFmtId="165" fontId="44" fillId="0" borderId="32" xfId="133" applyNumberFormat="1" applyFont="1" applyFill="1" applyBorder="1" applyAlignment="1">
      <alignment horizontal="center" vertical="center" wrapText="1"/>
    </xf>
    <xf numFmtId="165" fontId="44" fillId="0" borderId="0" xfId="133" applyNumberFormat="1" applyFont="1" applyFill="1" applyBorder="1" applyAlignment="1">
      <alignment horizontal="center" vertical="center"/>
    </xf>
    <xf numFmtId="165" fontId="44" fillId="0" borderId="32" xfId="133" applyNumberFormat="1" applyFont="1" applyFill="1" applyBorder="1" applyAlignment="1">
      <alignment horizontal="center" vertical="center"/>
    </xf>
    <xf numFmtId="166" fontId="46" fillId="0" borderId="38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/>
    </xf>
    <xf numFmtId="0" fontId="0" fillId="0" borderId="0" xfId="0" applyFill="1"/>
    <xf numFmtId="0" fontId="91" fillId="0" borderId="0" xfId="0" applyFont="1" applyFill="1" applyAlignment="1">
      <alignment wrapText="1"/>
    </xf>
    <xf numFmtId="16" fontId="91" fillId="0" borderId="38" xfId="132" applyNumberFormat="1" applyFont="1" applyFill="1" applyBorder="1" applyAlignment="1">
      <alignment horizontal="center"/>
    </xf>
    <xf numFmtId="0" fontId="91" fillId="0" borderId="0" xfId="132" applyFont="1" applyFill="1"/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Border="1" applyAlignment="1">
      <alignment horizontal="center" wrapText="1"/>
    </xf>
    <xf numFmtId="0" fontId="43" fillId="25" borderId="32" xfId="132" applyFont="1" applyFill="1" applyBorder="1" applyAlignment="1">
      <alignment wrapText="1"/>
    </xf>
    <xf numFmtId="16" fontId="44" fillId="0" borderId="24" xfId="0" applyNumberFormat="1" applyFont="1" applyBorder="1" applyAlignment="1">
      <alignment wrapText="1"/>
    </xf>
    <xf numFmtId="16" fontId="75" fillId="26" borderId="51" xfId="27" quotePrefix="1" applyNumberFormat="1" applyFont="1" applyFill="1" applyBorder="1" applyAlignment="1">
      <alignment horizontal="center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52" xfId="27" applyFont="1" applyFill="1" applyBorder="1" applyAlignment="1">
      <alignment horizontal="center" vertical="center"/>
    </xf>
    <xf numFmtId="16" fontId="74" fillId="25" borderId="54" xfId="24" applyNumberFormat="1" applyFont="1" applyFill="1" applyBorder="1" applyAlignment="1">
      <alignment horizontal="left" vertical="center"/>
    </xf>
    <xf numFmtId="0" fontId="42" fillId="38" borderId="35" xfId="133" applyFont="1" applyFill="1" applyBorder="1" applyAlignment="1">
      <alignment horizontal="center" vertical="center" wrapText="1"/>
    </xf>
    <xf numFmtId="166" fontId="74" fillId="0" borderId="38" xfId="0" applyNumberFormat="1" applyFont="1" applyFill="1" applyBorder="1" applyAlignment="1">
      <alignment horizontal="center"/>
    </xf>
    <xf numFmtId="16" fontId="74" fillId="0" borderId="0" xfId="0" applyNumberFormat="1" applyFont="1" applyBorder="1" applyAlignment="1">
      <alignment horizontal="left" vertical="center"/>
    </xf>
    <xf numFmtId="0" fontId="63" fillId="26" borderId="0" xfId="0" applyFont="1" applyFill="1" applyBorder="1" applyAlignment="1">
      <alignment wrapText="1"/>
    </xf>
    <xf numFmtId="16" fontId="63" fillId="25" borderId="0" xfId="27" applyNumberFormat="1" applyFont="1" applyFill="1" applyBorder="1" applyAlignment="1">
      <alignment horizontal="center"/>
    </xf>
    <xf numFmtId="16" fontId="63" fillId="25" borderId="0" xfId="24" quotePrefix="1" applyNumberFormat="1" applyFont="1" applyFill="1" applyBorder="1" applyAlignment="1">
      <alignment horizontal="center"/>
    </xf>
    <xf numFmtId="0" fontId="83" fillId="26" borderId="0" xfId="27" quotePrefix="1" applyFont="1" applyFill="1" applyBorder="1" applyAlignment="1">
      <alignment horizontal="center"/>
    </xf>
    <xf numFmtId="16" fontId="74" fillId="25" borderId="0" xfId="24" applyNumberFormat="1" applyFont="1" applyFill="1" applyBorder="1" applyAlignment="1">
      <alignment horizontal="left" vertical="center"/>
    </xf>
    <xf numFmtId="16" fontId="74" fillId="25" borderId="0" xfId="24" applyNumberFormat="1" applyFont="1" applyFill="1" applyBorder="1" applyAlignment="1">
      <alignment horizontal="center" vertical="center"/>
    </xf>
    <xf numFmtId="166" fontId="74" fillId="25" borderId="0" xfId="0" applyNumberFormat="1" applyFont="1" applyFill="1" applyBorder="1" applyAlignment="1">
      <alignment horizontal="center" vertical="center"/>
    </xf>
    <xf numFmtId="0" fontId="76" fillId="26" borderId="0" xfId="27" applyFont="1" applyFill="1" applyBorder="1" applyAlignment="1">
      <alignment horizontal="center" vertical="center"/>
    </xf>
    <xf numFmtId="16" fontId="76" fillId="0" borderId="0" xfId="27" quotePrefix="1" applyNumberFormat="1" applyFont="1" applyFill="1" applyBorder="1" applyAlignment="1">
      <alignment horizontal="center" vertical="center"/>
    </xf>
    <xf numFmtId="0" fontId="61" fillId="25" borderId="24" xfId="27" applyFont="1" applyFill="1" applyBorder="1" applyAlignment="1">
      <alignment wrapText="1"/>
    </xf>
    <xf numFmtId="166" fontId="93" fillId="25" borderId="38" xfId="0" applyNumberFormat="1" applyFont="1" applyFill="1" applyBorder="1" applyAlignment="1">
      <alignment horizontal="center" vertical="center"/>
    </xf>
    <xf numFmtId="166" fontId="46" fillId="25" borderId="51" xfId="0" applyNumberFormat="1" applyFont="1" applyFill="1" applyBorder="1" applyAlignment="1">
      <alignment horizontal="center" vertical="center"/>
    </xf>
    <xf numFmtId="16" fontId="91" fillId="25" borderId="38" xfId="0" quotePrefix="1" applyNumberFormat="1" applyFont="1" applyFill="1" applyBorder="1" applyAlignment="1">
      <alignment horizontal="center"/>
    </xf>
    <xf numFmtId="0" fontId="74" fillId="25" borderId="40" xfId="0" applyFont="1" applyFill="1" applyBorder="1" applyAlignment="1">
      <alignment wrapText="1"/>
    </xf>
    <xf numFmtId="16" fontId="74" fillId="25" borderId="40" xfId="132" quotePrefix="1" applyNumberFormat="1" applyFont="1" applyFill="1" applyBorder="1" applyAlignment="1">
      <alignment horizontal="center"/>
    </xf>
    <xf numFmtId="165" fontId="44" fillId="0" borderId="30" xfId="133" applyNumberFormat="1" applyFont="1" applyFill="1" applyBorder="1" applyAlignment="1">
      <alignment horizontal="center" vertical="center" wrapText="1"/>
    </xf>
    <xf numFmtId="165" fontId="44" fillId="0" borderId="31" xfId="133" applyNumberFormat="1" applyFont="1" applyFill="1" applyBorder="1" applyAlignment="1">
      <alignment horizontal="center" vertical="center"/>
    </xf>
    <xf numFmtId="166" fontId="46" fillId="0" borderId="30" xfId="0" applyNumberFormat="1" applyFont="1" applyFill="1" applyBorder="1" applyAlignment="1">
      <alignment horizontal="center" vertical="center"/>
    </xf>
    <xf numFmtId="165" fontId="44" fillId="0" borderId="30" xfId="133" applyNumberFormat="1" applyFont="1" applyFill="1" applyBorder="1" applyAlignment="1">
      <alignment horizontal="center" vertical="center"/>
    </xf>
    <xf numFmtId="166" fontId="46" fillId="0" borderId="39" xfId="0" applyNumberFormat="1" applyFont="1" applyFill="1" applyBorder="1" applyAlignment="1">
      <alignment horizontal="center" vertical="center"/>
    </xf>
    <xf numFmtId="16" fontId="84" fillId="25" borderId="38" xfId="134" applyNumberFormat="1" applyFont="1" applyFill="1" applyBorder="1" applyAlignment="1">
      <alignment horizontal="center"/>
    </xf>
    <xf numFmtId="0" fontId="44" fillId="28" borderId="40" xfId="133" applyFont="1" applyFill="1" applyBorder="1" applyAlignment="1">
      <alignment horizontal="center" vertical="center"/>
    </xf>
    <xf numFmtId="0" fontId="44" fillId="32" borderId="55" xfId="134" applyFont="1" applyFill="1" applyBorder="1" applyAlignment="1">
      <alignment horizontal="center" vertical="center"/>
    </xf>
    <xf numFmtId="0" fontId="42" fillId="28" borderId="55" xfId="133" applyFont="1" applyFill="1" applyBorder="1" applyAlignment="1">
      <alignment horizontal="center" vertical="center"/>
    </xf>
    <xf numFmtId="0" fontId="44" fillId="28" borderId="55" xfId="133" applyFont="1" applyFill="1" applyBorder="1" applyAlignment="1">
      <alignment horizontal="center" vertical="center"/>
    </xf>
    <xf numFmtId="165" fontId="45" fillId="24" borderId="0" xfId="133" applyNumberFormat="1" applyFont="1" applyFill="1" applyBorder="1" applyAlignment="1">
      <alignment horizontal="center" vertical="center"/>
    </xf>
    <xf numFmtId="166" fontId="44" fillId="26" borderId="0" xfId="0" applyNumberFormat="1" applyFont="1" applyFill="1" applyBorder="1" applyAlignment="1">
      <alignment horizontal="center" vertical="center"/>
    </xf>
    <xf numFmtId="16" fontId="85" fillId="26" borderId="0" xfId="133" applyNumberFormat="1" applyFont="1" applyFill="1" applyBorder="1" applyAlignment="1">
      <alignment horizontal="center" vertical="center" wrapText="1"/>
    </xf>
    <xf numFmtId="16" fontId="85" fillId="34" borderId="0" xfId="133" applyNumberFormat="1" applyFont="1" applyFill="1" applyBorder="1" applyAlignment="1">
      <alignment horizontal="center" vertical="center"/>
    </xf>
    <xf numFmtId="16" fontId="85" fillId="26" borderId="55" xfId="133" applyNumberFormat="1" applyFont="1" applyFill="1" applyBorder="1" applyAlignment="1">
      <alignment horizontal="center" vertical="center" wrapText="1"/>
    </xf>
    <xf numFmtId="16" fontId="85" fillId="26" borderId="55" xfId="133" applyNumberFormat="1" applyFont="1" applyFill="1" applyBorder="1" applyAlignment="1">
      <alignment horizontal="left" vertical="center"/>
    </xf>
    <xf numFmtId="16" fontId="85" fillId="34" borderId="55" xfId="133" applyNumberFormat="1" applyFont="1" applyFill="1" applyBorder="1" applyAlignment="1">
      <alignment horizontal="center" vertical="center"/>
    </xf>
    <xf numFmtId="16" fontId="85" fillId="26" borderId="55" xfId="133" applyNumberFormat="1" applyFont="1" applyFill="1" applyBorder="1" applyAlignment="1">
      <alignment horizontal="left" vertical="center" wrapText="1"/>
    </xf>
    <xf numFmtId="166" fontId="44" fillId="28" borderId="55" xfId="134" applyNumberFormat="1" applyFont="1" applyFill="1" applyBorder="1" applyAlignment="1">
      <alignment horizontal="center" vertical="center" wrapText="1"/>
    </xf>
    <xf numFmtId="16" fontId="74" fillId="0" borderId="32" xfId="0" applyNumberFormat="1" applyFont="1" applyBorder="1" applyAlignment="1">
      <alignment horizontal="left" vertical="center" wrapText="1"/>
    </xf>
    <xf numFmtId="165" fontId="45" fillId="26" borderId="40" xfId="133" applyNumberFormat="1" applyFont="1" applyFill="1" applyBorder="1" applyAlignment="1">
      <alignment horizontal="center" vertical="center" wrapText="1"/>
    </xf>
    <xf numFmtId="165" fontId="44" fillId="24" borderId="32" xfId="133" applyNumberFormat="1" applyFont="1" applyFill="1" applyBorder="1" applyAlignment="1">
      <alignment horizontal="center" vertical="center"/>
    </xf>
    <xf numFmtId="165" fontId="44" fillId="26" borderId="40" xfId="133" applyNumberFormat="1" applyFont="1" applyFill="1" applyBorder="1" applyAlignment="1">
      <alignment horizontal="center" vertical="center" wrapText="1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4" fillId="25" borderId="38" xfId="0" quotePrefix="1" applyNumberFormat="1" applyFont="1" applyFill="1" applyBorder="1" applyAlignment="1">
      <alignment horizontal="center" vertical="center"/>
    </xf>
    <xf numFmtId="165" fontId="44" fillId="26" borderId="40" xfId="133" applyNumberFormat="1" applyFont="1" applyFill="1" applyBorder="1" applyAlignment="1">
      <alignment horizontal="center" vertical="center"/>
    </xf>
    <xf numFmtId="166" fontId="46" fillId="0" borderId="0" xfId="0" applyNumberFormat="1" applyFont="1" applyFill="1" applyBorder="1" applyAlignment="1">
      <alignment horizontal="center" vertical="center"/>
    </xf>
    <xf numFmtId="0" fontId="5" fillId="0" borderId="32" xfId="132" applyFont="1" applyFill="1" applyBorder="1"/>
    <xf numFmtId="0" fontId="5" fillId="25" borderId="56" xfId="134" applyFont="1" applyFill="1" applyBorder="1" applyAlignment="1">
      <alignment horizontal="left"/>
    </xf>
    <xf numFmtId="0" fontId="5" fillId="25" borderId="57" xfId="134" applyFont="1" applyFill="1" applyBorder="1" applyAlignment="1">
      <alignment horizontal="left"/>
    </xf>
    <xf numFmtId="0" fontId="47" fillId="25" borderId="40" xfId="25" applyFont="1" applyFill="1" applyBorder="1" applyAlignment="1">
      <alignment horizontal="center" wrapText="1"/>
    </xf>
    <xf numFmtId="165" fontId="44" fillId="0" borderId="40" xfId="133" applyNumberFormat="1" applyFont="1" applyFill="1" applyBorder="1" applyAlignment="1">
      <alignment horizontal="center" vertical="center"/>
    </xf>
    <xf numFmtId="0" fontId="5" fillId="0" borderId="34" xfId="132" applyFont="1" applyBorder="1" applyAlignment="1">
      <alignment horizontal="left"/>
    </xf>
    <xf numFmtId="165" fontId="44" fillId="24" borderId="32" xfId="133" applyNumberFormat="1" applyFont="1" applyFill="1" applyBorder="1" applyAlignment="1">
      <alignment horizontal="center" vertical="center" wrapText="1"/>
    </xf>
    <xf numFmtId="166" fontId="44" fillId="25" borderId="39" xfId="0" quotePrefix="1" applyNumberFormat="1" applyFont="1" applyFill="1" applyBorder="1" applyAlignment="1">
      <alignment horizontal="center" vertical="center"/>
    </xf>
    <xf numFmtId="0" fontId="5" fillId="0" borderId="0" xfId="132" applyFont="1" applyBorder="1" applyAlignment="1">
      <alignment horizontal="left"/>
    </xf>
    <xf numFmtId="0" fontId="5" fillId="0" borderId="0" xfId="132" applyFont="1" applyBorder="1" applyAlignment="1">
      <alignment horizontal="center"/>
    </xf>
    <xf numFmtId="16" fontId="75" fillId="25" borderId="0" xfId="133" applyNumberFormat="1" applyFont="1" applyFill="1" applyBorder="1" applyAlignment="1">
      <alignment horizontal="left" wrapText="1"/>
    </xf>
    <xf numFmtId="16" fontId="75" fillId="25" borderId="0" xfId="133" applyNumberFormat="1" applyFont="1" applyFill="1" applyBorder="1" applyAlignment="1">
      <alignment horizontal="center"/>
    </xf>
    <xf numFmtId="0" fontId="90" fillId="25" borderId="0" xfId="132" quotePrefix="1" applyFont="1" applyFill="1" applyBorder="1" applyAlignment="1">
      <alignment horizontal="center"/>
    </xf>
    <xf numFmtId="16" fontId="75" fillId="25" borderId="0" xfId="132" applyNumberFormat="1" applyFont="1" applyFill="1" applyBorder="1" applyAlignment="1">
      <alignment horizontal="center"/>
    </xf>
    <xf numFmtId="0" fontId="75" fillId="25" borderId="0" xfId="132" quotePrefix="1" applyFont="1" applyFill="1" applyBorder="1" applyAlignment="1">
      <alignment horizontal="center"/>
    </xf>
    <xf numFmtId="165" fontId="44" fillId="24" borderId="30" xfId="133" applyNumberFormat="1" applyFont="1" applyFill="1" applyBorder="1" applyAlignment="1">
      <alignment horizontal="center" vertical="center"/>
    </xf>
    <xf numFmtId="165" fontId="44" fillId="0" borderId="0" xfId="133" applyNumberFormat="1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left" vertical="center" wrapText="1"/>
    </xf>
    <xf numFmtId="0" fontId="60" fillId="25" borderId="0" xfId="0" applyFont="1" applyFill="1" applyBorder="1" applyAlignment="1">
      <alignment vertical="center" wrapText="1"/>
    </xf>
    <xf numFmtId="16" fontId="60" fillId="25" borderId="0" xfId="132" applyNumberFormat="1" applyFont="1" applyFill="1" applyBorder="1" applyAlignment="1">
      <alignment horizontal="center"/>
    </xf>
    <xf numFmtId="16" fontId="60" fillId="25" borderId="0" xfId="132" quotePrefix="1" applyNumberFormat="1" applyFont="1" applyFill="1" applyBorder="1" applyAlignment="1">
      <alignment horizontal="center"/>
    </xf>
    <xf numFmtId="0" fontId="60" fillId="25" borderId="32" xfId="0" applyFont="1" applyFill="1" applyBorder="1" applyAlignment="1">
      <alignment horizontal="left" wrapText="1"/>
    </xf>
    <xf numFmtId="0" fontId="60" fillId="25" borderId="40" xfId="0" applyFont="1" applyFill="1" applyBorder="1"/>
    <xf numFmtId="16" fontId="60" fillId="25" borderId="38" xfId="132" applyNumberFormat="1" applyFont="1" applyFill="1" applyBorder="1" applyAlignment="1">
      <alignment horizontal="center"/>
    </xf>
    <xf numFmtId="16" fontId="60" fillId="25" borderId="38" xfId="132" quotePrefix="1" applyNumberFormat="1" applyFont="1" applyFill="1" applyBorder="1" applyAlignment="1">
      <alignment horizontal="center"/>
    </xf>
    <xf numFmtId="16" fontId="60" fillId="25" borderId="40" xfId="132" applyNumberFormat="1" applyFont="1" applyFill="1" applyBorder="1" applyAlignment="1">
      <alignment horizontal="center"/>
    </xf>
    <xf numFmtId="0" fontId="47" fillId="25" borderId="45" xfId="25" applyFont="1" applyFill="1" applyBorder="1" applyAlignment="1">
      <alignment horizontal="center" wrapText="1"/>
    </xf>
    <xf numFmtId="166" fontId="47" fillId="25" borderId="51" xfId="0" applyNumberFormat="1" applyFont="1" applyFill="1" applyBorder="1" applyAlignment="1">
      <alignment horizontal="center" vertical="center"/>
    </xf>
    <xf numFmtId="165" fontId="47" fillId="25" borderId="50" xfId="133" applyNumberFormat="1" applyFont="1" applyFill="1" applyBorder="1" applyAlignment="1">
      <alignment horizontal="center" vertical="center"/>
    </xf>
    <xf numFmtId="0" fontId="75" fillId="25" borderId="45" xfId="133" applyFont="1" applyFill="1" applyBorder="1" applyAlignment="1">
      <alignment horizontal="center"/>
    </xf>
    <xf numFmtId="0" fontId="75" fillId="25" borderId="45" xfId="133" applyFont="1" applyFill="1" applyBorder="1" applyAlignment="1">
      <alignment horizontal="left" wrapText="1"/>
    </xf>
    <xf numFmtId="16" fontId="75" fillId="25" borderId="51" xfId="133" applyNumberFormat="1" applyFont="1" applyFill="1" applyBorder="1" applyAlignment="1">
      <alignment horizontal="center"/>
    </xf>
    <xf numFmtId="16" fontId="75" fillId="25" borderId="50" xfId="133" applyNumberFormat="1" applyFont="1" applyFill="1" applyBorder="1" applyAlignment="1">
      <alignment horizontal="center"/>
    </xf>
    <xf numFmtId="16" fontId="44" fillId="25" borderId="51" xfId="133" quotePrefix="1" applyNumberFormat="1" applyFont="1" applyFill="1" applyBorder="1" applyAlignment="1">
      <alignment horizontal="center"/>
    </xf>
    <xf numFmtId="165" fontId="44" fillId="26" borderId="34" xfId="133" applyNumberFormat="1" applyFont="1" applyFill="1" applyBorder="1" applyAlignment="1">
      <alignment horizontal="center" vertical="center" wrapText="1"/>
    </xf>
    <xf numFmtId="166" fontId="93" fillId="25" borderId="39" xfId="0" applyNumberFormat="1" applyFont="1" applyFill="1" applyBorder="1" applyAlignment="1">
      <alignment horizontal="center" vertical="center"/>
    </xf>
    <xf numFmtId="0" fontId="84" fillId="25" borderId="31" xfId="134" applyFont="1" applyFill="1" applyBorder="1" applyAlignment="1">
      <alignment horizontal="center" wrapText="1"/>
    </xf>
    <xf numFmtId="0" fontId="84" fillId="25" borderId="31" xfId="134" applyFont="1" applyFill="1" applyBorder="1" applyAlignment="1">
      <alignment horizontal="left"/>
    </xf>
    <xf numFmtId="16" fontId="84" fillId="25" borderId="39" xfId="134" applyNumberFormat="1" applyFont="1" applyFill="1" applyBorder="1" applyAlignment="1">
      <alignment horizontal="center"/>
    </xf>
    <xf numFmtId="16" fontId="44" fillId="25" borderId="30" xfId="133" quotePrefix="1" applyNumberFormat="1" applyFont="1" applyFill="1" applyBorder="1" applyAlignment="1">
      <alignment horizontal="center"/>
    </xf>
    <xf numFmtId="16" fontId="84" fillId="25" borderId="39" xfId="133" applyNumberFormat="1" applyFont="1" applyFill="1" applyBorder="1" applyAlignment="1">
      <alignment horizontal="center"/>
    </xf>
    <xf numFmtId="0" fontId="92" fillId="26" borderId="0" xfId="134" applyFont="1" applyFill="1" applyBorder="1" applyAlignment="1">
      <alignment horizontal="center"/>
    </xf>
    <xf numFmtId="0" fontId="92" fillId="26" borderId="0" xfId="134" applyFont="1" applyFill="1" applyBorder="1" applyAlignment="1">
      <alignment horizontal="left"/>
    </xf>
    <xf numFmtId="16" fontId="92" fillId="34" borderId="0" xfId="134" applyNumberFormat="1" applyFont="1" applyFill="1" applyBorder="1" applyAlignment="1">
      <alignment horizontal="center"/>
    </xf>
    <xf numFmtId="16" fontId="92" fillId="34" borderId="0" xfId="133" applyNumberFormat="1" applyFont="1" applyFill="1" applyBorder="1" applyAlignment="1">
      <alignment horizontal="center"/>
    </xf>
    <xf numFmtId="16" fontId="92" fillId="34" borderId="0" xfId="133" quotePrefix="1" applyNumberFormat="1" applyFont="1" applyFill="1" applyBorder="1" applyAlignment="1">
      <alignment horizontal="center"/>
    </xf>
    <xf numFmtId="16" fontId="91" fillId="0" borderId="0" xfId="0" applyNumberFormat="1" applyFont="1" applyFill="1" applyAlignment="1">
      <alignment wrapText="1"/>
    </xf>
    <xf numFmtId="165" fontId="44" fillId="0" borderId="53" xfId="133" applyNumberFormat="1" applyFont="1" applyBorder="1"/>
    <xf numFmtId="165" fontId="44" fillId="0" borderId="55" xfId="133" applyNumberFormat="1" applyFont="1" applyBorder="1"/>
    <xf numFmtId="16" fontId="44" fillId="0" borderId="50" xfId="133" applyNumberFormat="1" applyFont="1" applyBorder="1" applyAlignment="1">
      <alignment vertical="center"/>
    </xf>
    <xf numFmtId="165" fontId="44" fillId="0" borderId="51" xfId="133" applyNumberFormat="1" applyFont="1" applyBorder="1" applyAlignment="1">
      <alignment vertical="center"/>
    </xf>
    <xf numFmtId="16" fontId="44" fillId="0" borderId="55" xfId="133" applyNumberFormat="1" applyFont="1" applyBorder="1" applyAlignment="1">
      <alignment vertical="center"/>
    </xf>
    <xf numFmtId="165" fontId="44" fillId="0" borderId="55" xfId="133" applyNumberFormat="1" applyFont="1" applyBorder="1" applyAlignment="1">
      <alignment vertical="center"/>
    </xf>
    <xf numFmtId="166" fontId="44" fillId="0" borderId="53" xfId="0" applyNumberFormat="1" applyFont="1" applyBorder="1"/>
    <xf numFmtId="16" fontId="60" fillId="25" borderId="34" xfId="132" applyNumberFormat="1" applyFont="1" applyFill="1" applyBorder="1" applyAlignment="1">
      <alignment horizontal="center"/>
    </xf>
    <xf numFmtId="0" fontId="75" fillId="25" borderId="45" xfId="133" applyFont="1" applyFill="1" applyBorder="1" applyAlignment="1">
      <alignment horizontal="center" wrapText="1"/>
    </xf>
    <xf numFmtId="0" fontId="44" fillId="35" borderId="0" xfId="0" applyFont="1" applyFill="1" applyAlignment="1">
      <alignment horizontal="center"/>
    </xf>
    <xf numFmtId="0" fontId="49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7" fillId="0" borderId="0" xfId="132" applyFont="1" applyBorder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Fill="1" applyBorder="1" applyAlignment="1">
      <alignment horizontal="center" vertical="center" wrapText="1"/>
    </xf>
    <xf numFmtId="0" fontId="74" fillId="0" borderId="43" xfId="134" applyFont="1" applyFill="1" applyBorder="1" applyAlignment="1">
      <alignment horizontal="center" vertical="center"/>
    </xf>
    <xf numFmtId="0" fontId="74" fillId="0" borderId="30" xfId="134" applyFont="1" applyFill="1" applyBorder="1" applyAlignment="1">
      <alignment horizontal="center" vertical="center"/>
    </xf>
    <xf numFmtId="0" fontId="74" fillId="0" borderId="34" xfId="134" applyFont="1" applyFill="1" applyBorder="1" applyAlignment="1">
      <alignment horizontal="center" vertical="center"/>
    </xf>
    <xf numFmtId="0" fontId="44" fillId="0" borderId="41" xfId="132" applyFont="1" applyFill="1" applyBorder="1" applyAlignment="1">
      <alignment horizontal="center" vertical="center"/>
    </xf>
    <xf numFmtId="0" fontId="44" fillId="0" borderId="42" xfId="132" applyFont="1" applyFill="1" applyBorder="1" applyAlignment="1">
      <alignment horizontal="center" vertical="center"/>
    </xf>
    <xf numFmtId="0" fontId="44" fillId="0" borderId="32" xfId="132" applyFont="1" applyFill="1" applyBorder="1" applyAlignment="1">
      <alignment horizontal="center" vertical="center"/>
    </xf>
    <xf numFmtId="0" fontId="44" fillId="0" borderId="0" xfId="132" applyFont="1" applyFill="1" applyBorder="1" applyAlignment="1">
      <alignment horizontal="center" vertical="center"/>
    </xf>
    <xf numFmtId="0" fontId="44" fillId="0" borderId="24" xfId="27" applyFont="1" applyFill="1" applyBorder="1" applyAlignment="1">
      <alignment horizontal="center" vertical="center"/>
    </xf>
    <xf numFmtId="0" fontId="44" fillId="0" borderId="19" xfId="27" applyFont="1" applyFill="1" applyBorder="1" applyAlignment="1">
      <alignment horizontal="center" vertical="center"/>
    </xf>
    <xf numFmtId="0" fontId="74" fillId="0" borderId="16" xfId="23" applyFont="1" applyFill="1" applyBorder="1" applyAlignment="1">
      <alignment horizontal="center" vertical="center" wrapText="1"/>
    </xf>
    <xf numFmtId="0" fontId="74" fillId="0" borderId="17" xfId="23" applyFont="1" applyFill="1" applyBorder="1" applyAlignment="1">
      <alignment horizontal="center" vertical="center"/>
    </xf>
    <xf numFmtId="0" fontId="74" fillId="0" borderId="30" xfId="23" applyFont="1" applyFill="1" applyBorder="1" applyAlignment="1">
      <alignment horizontal="center" vertical="center"/>
    </xf>
    <xf numFmtId="0" fontId="74" fillId="0" borderId="34" xfId="23" applyFont="1" applyFill="1" applyBorder="1" applyAlignment="1">
      <alignment horizontal="center" vertical="center"/>
    </xf>
    <xf numFmtId="0" fontId="44" fillId="0" borderId="27" xfId="27" applyFont="1" applyFill="1" applyBorder="1" applyAlignment="1">
      <alignment horizontal="center" vertical="center"/>
    </xf>
    <xf numFmtId="0" fontId="44" fillId="0" borderId="26" xfId="27" applyFont="1" applyFill="1" applyBorder="1" applyAlignment="1">
      <alignment horizontal="center" vertical="center"/>
    </xf>
    <xf numFmtId="0" fontId="44" fillId="0" borderId="16" xfId="27" applyFont="1" applyFill="1" applyBorder="1" applyAlignment="1">
      <alignment horizontal="center" vertical="center"/>
    </xf>
    <xf numFmtId="0" fontId="44" fillId="0" borderId="17" xfId="27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75" fillId="26" borderId="52" xfId="27" applyFont="1" applyFill="1" applyBorder="1" applyAlignment="1">
      <alignment horizontal="center" vertical="center" wrapText="1"/>
    </xf>
    <xf numFmtId="0" fontId="76" fillId="26" borderId="0" xfId="27" applyFont="1" applyFill="1" applyBorder="1" applyAlignment="1">
      <alignment horizontal="left" vertical="center"/>
    </xf>
    <xf numFmtId="16" fontId="75" fillId="25" borderId="52" xfId="27" quotePrefix="1" applyNumberFormat="1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/>
    </xf>
    <xf numFmtId="0" fontId="6" fillId="0" borderId="0" xfId="27" applyFont="1" applyAlignment="1">
      <alignment horizontal="center"/>
    </xf>
    <xf numFmtId="0" fontId="75" fillId="26" borderId="52" xfId="27" applyFont="1" applyFill="1" applyBorder="1" applyAlignment="1">
      <alignment horizontal="center" vertical="center"/>
    </xf>
    <xf numFmtId="0" fontId="75" fillId="0" borderId="0" xfId="27" applyFont="1" applyBorder="1" applyAlignment="1">
      <alignment horizontal="left" vertical="center"/>
    </xf>
    <xf numFmtId="0" fontId="44" fillId="0" borderId="14" xfId="23" applyFont="1" applyFill="1" applyBorder="1" applyAlignment="1">
      <alignment horizontal="center" vertical="center"/>
    </xf>
    <xf numFmtId="0" fontId="44" fillId="0" borderId="22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5" borderId="14" xfId="23" applyFont="1" applyFill="1" applyBorder="1" applyAlignment="1">
      <alignment horizontal="center" vertical="center"/>
    </xf>
    <xf numFmtId="0" fontId="44" fillId="0" borderId="25" xfId="27" applyFont="1" applyFill="1" applyBorder="1" applyAlignment="1">
      <alignment horizontal="center" vertical="center"/>
    </xf>
    <xf numFmtId="0" fontId="44" fillId="0" borderId="36" xfId="27" applyFont="1" applyFill="1" applyBorder="1" applyAlignment="1">
      <alignment horizontal="center" vertical="center"/>
    </xf>
    <xf numFmtId="49" fontId="56" fillId="0" borderId="0" xfId="24" applyNumberFormat="1" applyFont="1" applyBorder="1" applyAlignment="1">
      <alignment horizontal="center"/>
    </xf>
    <xf numFmtId="0" fontId="76" fillId="26" borderId="25" xfId="27" applyFont="1" applyFill="1" applyBorder="1" applyAlignment="1">
      <alignment horizontal="left" vertical="center" wrapText="1"/>
    </xf>
    <xf numFmtId="0" fontId="76" fillId="26" borderId="25" xfId="27" applyFont="1" applyFill="1" applyBorder="1" applyAlignment="1">
      <alignment horizontal="left" vertical="center"/>
    </xf>
    <xf numFmtId="16" fontId="77" fillId="25" borderId="14" xfId="27" quotePrefix="1" applyNumberFormat="1" applyFont="1" applyFill="1" applyBorder="1" applyAlignment="1">
      <alignment horizontal="center" vertical="center"/>
    </xf>
    <xf numFmtId="0" fontId="89" fillId="0" borderId="0" xfId="27" applyFont="1" applyAlignment="1">
      <alignment horizontal="center"/>
    </xf>
    <xf numFmtId="16" fontId="77" fillId="0" borderId="14" xfId="27" quotePrefix="1" applyNumberFormat="1" applyFont="1" applyFill="1" applyBorder="1" applyAlignment="1">
      <alignment horizontal="center" vertical="center"/>
    </xf>
    <xf numFmtId="49" fontId="46" fillId="0" borderId="0" xfId="24" applyNumberFormat="1" applyFont="1" applyBorder="1" applyAlignment="1">
      <alignment horizontal="center"/>
    </xf>
    <xf numFmtId="0" fontId="44" fillId="0" borderId="14" xfId="27" applyFont="1" applyFill="1" applyBorder="1" applyAlignment="1">
      <alignment horizontal="center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6" xfId="23" applyFont="1" applyFill="1" applyBorder="1" applyAlignment="1">
      <alignment horizontal="center" vertical="center" wrapText="1"/>
    </xf>
    <xf numFmtId="0" fontId="44" fillId="0" borderId="22" xfId="27" applyFont="1" applyFill="1" applyBorder="1" applyAlignment="1">
      <alignment horizontal="center" vertical="center"/>
    </xf>
    <xf numFmtId="0" fontId="44" fillId="25" borderId="25" xfId="23" applyFont="1" applyFill="1" applyBorder="1" applyAlignment="1">
      <alignment horizontal="center" vertical="center"/>
    </xf>
    <xf numFmtId="0" fontId="44" fillId="25" borderId="26" xfId="23" applyFont="1" applyFill="1" applyBorder="1" applyAlignment="1">
      <alignment horizontal="center" vertical="center"/>
    </xf>
    <xf numFmtId="0" fontId="77" fillId="0" borderId="0" xfId="27" applyFont="1" applyBorder="1" applyAlignment="1">
      <alignment horizontal="left" vertical="center"/>
    </xf>
    <xf numFmtId="16" fontId="76" fillId="0" borderId="37" xfId="27" quotePrefix="1" applyNumberFormat="1" applyFont="1" applyFill="1" applyBorder="1" applyAlignment="1">
      <alignment horizontal="center" vertical="center"/>
    </xf>
    <xf numFmtId="16" fontId="76" fillId="0" borderId="39" xfId="27" quotePrefix="1" applyNumberFormat="1" applyFont="1" applyFill="1" applyBorder="1" applyAlignment="1">
      <alignment horizontal="center" vertical="center"/>
    </xf>
    <xf numFmtId="0" fontId="76" fillId="0" borderId="0" xfId="27" applyFont="1" applyBorder="1" applyAlignment="1">
      <alignment horizontal="left" vertical="center"/>
    </xf>
    <xf numFmtId="0" fontId="7" fillId="0" borderId="0" xfId="27" applyFont="1" applyFill="1" applyBorder="1" applyAlignment="1">
      <alignment horizontal="center"/>
    </xf>
    <xf numFmtId="0" fontId="76" fillId="26" borderId="37" xfId="27" applyFont="1" applyFill="1" applyBorder="1" applyAlignment="1">
      <alignment horizontal="center" vertical="center"/>
    </xf>
    <xf numFmtId="0" fontId="76" fillId="26" borderId="39" xfId="27" applyFont="1" applyFill="1" applyBorder="1" applyAlignment="1">
      <alignment horizontal="center" vertical="center"/>
    </xf>
    <xf numFmtId="16" fontId="76" fillId="0" borderId="37" xfId="27" applyNumberFormat="1" applyFont="1" applyFill="1" applyBorder="1" applyAlignment="1">
      <alignment horizontal="center" vertical="center"/>
    </xf>
    <xf numFmtId="16" fontId="76" fillId="0" borderId="39" xfId="27" applyNumberFormat="1" applyFont="1" applyFill="1" applyBorder="1" applyAlignment="1">
      <alignment horizontal="center" vertical="center"/>
    </xf>
    <xf numFmtId="0" fontId="76" fillId="26" borderId="37" xfId="27" applyFont="1" applyFill="1" applyBorder="1" applyAlignment="1">
      <alignment horizontal="center" vertical="center" wrapText="1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/>
    </xf>
    <xf numFmtId="0" fontId="7" fillId="0" borderId="0" xfId="132" applyFont="1" applyBorder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16" xfId="132" applyFont="1" applyFill="1" applyBorder="1" applyAlignment="1">
      <alignment horizontal="center" vertical="center"/>
    </xf>
    <xf numFmtId="0" fontId="44" fillId="0" borderId="28" xfId="132" applyFont="1" applyFill="1" applyBorder="1" applyAlignment="1">
      <alignment horizontal="center" vertical="center"/>
    </xf>
    <xf numFmtId="0" fontId="44" fillId="0" borderId="31" xfId="132" applyFont="1" applyFill="1" applyBorder="1" applyAlignment="1">
      <alignment horizontal="center" vertical="center" wrapText="1"/>
    </xf>
    <xf numFmtId="0" fontId="44" fillId="0" borderId="36" xfId="132" applyFont="1" applyFill="1" applyBorder="1" applyAlignment="1">
      <alignment horizontal="center" vertical="center"/>
    </xf>
    <xf numFmtId="0" fontId="44" fillId="0" borderId="27" xfId="132" applyFont="1" applyFill="1" applyBorder="1" applyAlignment="1">
      <alignment horizontal="center" vertical="center"/>
    </xf>
    <xf numFmtId="0" fontId="44" fillId="0" borderId="26" xfId="132" applyFont="1" applyFill="1" applyBorder="1" applyAlignment="1">
      <alignment horizontal="center" vertical="center"/>
    </xf>
    <xf numFmtId="0" fontId="44" fillId="28" borderId="36" xfId="134" applyFont="1" applyFill="1" applyBorder="1" applyAlignment="1">
      <alignment horizontal="center" vertical="center" wrapText="1"/>
    </xf>
    <xf numFmtId="0" fontId="44" fillId="28" borderId="49" xfId="134" applyFont="1" applyFill="1" applyBorder="1" applyAlignment="1">
      <alignment horizontal="center" vertical="center" wrapText="1"/>
    </xf>
    <xf numFmtId="0" fontId="44" fillId="0" borderId="31" xfId="132" applyFont="1" applyFill="1" applyBorder="1" applyAlignment="1">
      <alignment horizontal="center" vertical="center"/>
    </xf>
    <xf numFmtId="0" fontId="44" fillId="28" borderId="53" xfId="134" applyFont="1" applyFill="1" applyBorder="1" applyAlignment="1">
      <alignment horizontal="center" vertical="center" wrapText="1"/>
    </xf>
    <xf numFmtId="0" fontId="44" fillId="28" borderId="54" xfId="134" applyFont="1" applyFill="1" applyBorder="1" applyAlignment="1">
      <alignment horizontal="center" vertical="center" wrapText="1"/>
    </xf>
    <xf numFmtId="0" fontId="7" fillId="28" borderId="0" xfId="133" applyFont="1" applyFill="1" applyBorder="1" applyAlignment="1">
      <alignment horizontal="center"/>
    </xf>
    <xf numFmtId="0" fontId="6" fillId="28" borderId="0" xfId="133" applyFont="1" applyFill="1" applyBorder="1" applyAlignment="1">
      <alignment horizontal="center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  <xf numFmtId="0" fontId="44" fillId="28" borderId="52" xfId="134" applyFont="1" applyFill="1" applyBorder="1" applyAlignment="1">
      <alignment horizontal="center" vertical="center" wrapText="1"/>
    </xf>
    <xf numFmtId="0" fontId="44" fillId="28" borderId="52" xfId="134" applyFont="1" applyFill="1" applyBorder="1" applyAlignment="1">
      <alignment horizontal="center" vertical="center"/>
    </xf>
    <xf numFmtId="0" fontId="44" fillId="28" borderId="16" xfId="133" applyFont="1" applyFill="1" applyBorder="1" applyAlignment="1">
      <alignment horizontal="center" vertical="center"/>
    </xf>
    <xf numFmtId="0" fontId="44" fillId="28" borderId="17" xfId="133" applyFont="1" applyFill="1" applyBorder="1" applyAlignment="1">
      <alignment horizontal="center" vertical="center"/>
    </xf>
    <xf numFmtId="0" fontId="44" fillId="28" borderId="14" xfId="133" applyFont="1" applyFill="1" applyBorder="1" applyAlignment="1">
      <alignment horizontal="center" vertical="center"/>
    </xf>
    <xf numFmtId="0" fontId="44" fillId="28" borderId="32" xfId="133" applyFont="1" applyFill="1" applyBorder="1" applyAlignment="1">
      <alignment horizontal="center" vertical="center"/>
    </xf>
    <xf numFmtId="0" fontId="44" fillId="28" borderId="19" xfId="133" applyFont="1" applyFill="1" applyBorder="1" applyAlignment="1">
      <alignment horizontal="center" vertical="center"/>
    </xf>
  </cellXfs>
  <cellStyles count="138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EUROPE 2" xfId="134" xr:uid="{00000000-0005-0000-0000-000018000000}"/>
    <cellStyle name="Normal_MED" xfId="24" xr:uid="{00000000-0005-0000-0000-000019000000}"/>
    <cellStyle name="Normal_MED (1)" xfId="25" xr:uid="{00000000-0005-0000-0000-00001A000000}"/>
    <cellStyle name="Normal_MED 2" xfId="133" xr:uid="{00000000-0005-0000-0000-00001B000000}"/>
    <cellStyle name="Normal_PERSIAN GULF" xfId="137" xr:uid="{00000000-0005-0000-0000-00001C000000}"/>
    <cellStyle name="Normal_Persian Gulf via HKG" xfId="26" xr:uid="{00000000-0005-0000-0000-00001D000000}"/>
    <cellStyle name="Normal_Persian Gulf via HKG 2" xfId="135" xr:uid="{00000000-0005-0000-0000-00001E000000}"/>
    <cellStyle name="Normal_SOUTH AFRICA" xfId="27" xr:uid="{00000000-0005-0000-0000-00001F000000}"/>
    <cellStyle name="Normal_SOUTH AFRICA 2" xfId="132" xr:uid="{00000000-0005-0000-0000-000020000000}"/>
    <cellStyle name="Normal_US WC &amp; Canada" xfId="28" xr:uid="{00000000-0005-0000-0000-000021000000}"/>
    <cellStyle name="Normal_US WC &amp; Canada 2" xfId="136" xr:uid="{00000000-0005-0000-0000-000022000000}"/>
    <cellStyle name="normální 2" xfId="29" xr:uid="{00000000-0005-0000-0000-000023000000}"/>
    <cellStyle name="normální 2 2" xfId="30" xr:uid="{00000000-0005-0000-0000-000024000000}"/>
    <cellStyle name="normální 2_Xl0001353" xfId="31" xr:uid="{00000000-0005-0000-0000-000025000000}"/>
    <cellStyle name="normální_04Road" xfId="32" xr:uid="{00000000-0005-0000-0000-000026000000}"/>
    <cellStyle name="표준_LOOP 3 LR-2005(CEX)" xfId="33" xr:uid="{00000000-0005-0000-0000-000027000000}"/>
    <cellStyle name="一般_2008-10-28 Long Term Schedule CTS SVC" xfId="34" xr:uid="{00000000-0005-0000-0000-000028000000}"/>
    <cellStyle name="好" xfId="35" xr:uid="{00000000-0005-0000-0000-000029000000}"/>
    <cellStyle name="好_MED WB ARB 1st Quarter 2013" xfId="36" xr:uid="{00000000-0005-0000-0000-00002A000000}"/>
    <cellStyle name="好_MED WB ARB 1st Quarter 2015" xfId="37" xr:uid="{00000000-0005-0000-0000-00002B000000}"/>
    <cellStyle name="好_MED WB ARB 1st Quarter 2015v2" xfId="38" xr:uid="{00000000-0005-0000-0000-00002C000000}"/>
    <cellStyle name="好_MED WB ARB 2nd Quarter 2014" xfId="39" xr:uid="{00000000-0005-0000-0000-00002D000000}"/>
    <cellStyle name="好_MED WB ARB 2nd Quarter 2014V2" xfId="40" xr:uid="{00000000-0005-0000-0000-00002E000000}"/>
    <cellStyle name="好_MED WB ARB 3rd Quarter 2013" xfId="41" xr:uid="{00000000-0005-0000-0000-00002F000000}"/>
    <cellStyle name="好_MED WB ARB 4th Quarter 2013V1" xfId="42" xr:uid="{00000000-0005-0000-0000-000030000000}"/>
    <cellStyle name="好_NW EUR SVC Westbound RF Arbitraries 2nd Qtr 2014" xfId="43" xr:uid="{00000000-0005-0000-0000-000031000000}"/>
    <cellStyle name="好_NW EUR SVC Westbound RF Arbitraries 3rd Qtr 2013" xfId="44" xr:uid="{00000000-0005-0000-0000-000032000000}"/>
    <cellStyle name="好_NW EUR SVC Westbound RF Arbitraries 3rd Qtr 2014" xfId="45" xr:uid="{00000000-0005-0000-0000-000033000000}"/>
    <cellStyle name="好_NWE 2011 3rd qu WB ARB proposal" xfId="46" xr:uid="{00000000-0005-0000-0000-000034000000}"/>
    <cellStyle name="好_NWE 2011 4thQ WB ARB proposal" xfId="47" xr:uid="{00000000-0005-0000-0000-000035000000}"/>
    <cellStyle name="好_NWE WB ARB 1st Quarter 2013" xfId="48" xr:uid="{00000000-0005-0000-0000-000036000000}"/>
    <cellStyle name="好_NWE WB ARB 1st Quarter 2013V2" xfId="49" xr:uid="{00000000-0005-0000-0000-000037000000}"/>
    <cellStyle name="好_NWE WB ARB 1st Quarter 2014" xfId="50" xr:uid="{00000000-0005-0000-0000-000038000000}"/>
    <cellStyle name="好_NWE WB ARB 2nd Quarter 2012 proposals" xfId="51" xr:uid="{00000000-0005-0000-0000-000039000000}"/>
    <cellStyle name="好_NWE WB ARB 2nd Quarter 2013" xfId="52" xr:uid="{00000000-0005-0000-0000-00003A000000}"/>
    <cellStyle name="好_NWE WB ARB 2nd Quarter 2013 V1" xfId="53" xr:uid="{00000000-0005-0000-0000-00003B000000}"/>
    <cellStyle name="好_NWE WB ARB 2nd Quarter 2013 V4" xfId="54" xr:uid="{00000000-0005-0000-0000-00003C000000}"/>
    <cellStyle name="好_NWE WB ARB 2nd Quarter 2014(20140529-20140630)" xfId="55" xr:uid="{00000000-0005-0000-0000-00003D000000}"/>
    <cellStyle name="好_NWE WB ARB 2nd Quarter 2014v2" xfId="56" xr:uid="{00000000-0005-0000-0000-00003E000000}"/>
    <cellStyle name="好_NWE WB ARB 2nd Quarter 2014v3 (1)" xfId="57" xr:uid="{00000000-0005-0000-0000-00003F000000}"/>
    <cellStyle name="好_NWE WB ARB 3rd Quarter 2012" xfId="58" xr:uid="{00000000-0005-0000-0000-000040000000}"/>
    <cellStyle name="好_NWE WB ARB 3rd Quarter 2013" xfId="59" xr:uid="{00000000-0005-0000-0000-000041000000}"/>
    <cellStyle name="好_NWE WB ARB 3rd Quarter 2014" xfId="60" xr:uid="{00000000-0005-0000-0000-000042000000}"/>
    <cellStyle name="好_NWE WB ARB 4th Quarter 2012" xfId="61" xr:uid="{00000000-0005-0000-0000-000043000000}"/>
    <cellStyle name="好_NWE WB ARB 4th Quarter 2012 update" xfId="62" xr:uid="{00000000-0005-0000-0000-000044000000}"/>
    <cellStyle name="好_NWE WB ARB 4th Quarter 2013" xfId="63" xr:uid="{00000000-0005-0000-0000-000045000000}"/>
    <cellStyle name="好_NWE WB ARB 4th Quarter 2014" xfId="64" xr:uid="{00000000-0005-0000-0000-000046000000}"/>
    <cellStyle name="好_NWE WB ARB NOV 25-DEC 31 2011" xfId="65" xr:uid="{00000000-0005-0000-0000-000047000000}"/>
    <cellStyle name="好_NWE WB ARB Q1 2012" xfId="66" xr:uid="{00000000-0005-0000-0000-000048000000}"/>
    <cellStyle name="好_REVISED NWE WB ARB 3rd Quarter 2013" xfId="67" xr:uid="{00000000-0005-0000-0000-000049000000}"/>
    <cellStyle name="好_UPDATED NWE WB ARB 1st Quarter 2013" xfId="68" xr:uid="{00000000-0005-0000-0000-00004A000000}"/>
    <cellStyle name="差" xfId="69" xr:uid="{00000000-0005-0000-0000-00004B000000}"/>
    <cellStyle name="差_MED WB ARB 1st Quarter 2013" xfId="70" xr:uid="{00000000-0005-0000-0000-00004C000000}"/>
    <cellStyle name="差_MED WB ARB 1st Quarter 2015" xfId="71" xr:uid="{00000000-0005-0000-0000-00004D000000}"/>
    <cellStyle name="差_MED WB ARB 1st Quarter 2015v2" xfId="72" xr:uid="{00000000-0005-0000-0000-00004E000000}"/>
    <cellStyle name="差_MED WB ARB 2nd Quarter 2014" xfId="73" xr:uid="{00000000-0005-0000-0000-00004F000000}"/>
    <cellStyle name="差_MED WB ARB 2nd Quarter 2014V2" xfId="74" xr:uid="{00000000-0005-0000-0000-000050000000}"/>
    <cellStyle name="差_MED WB ARB 3rd Quarter 2013" xfId="75" xr:uid="{00000000-0005-0000-0000-000051000000}"/>
    <cellStyle name="差_MED WB ARB 4th Quarter 2013V1" xfId="76" xr:uid="{00000000-0005-0000-0000-000052000000}"/>
    <cellStyle name="差_NW EUR SVC Westbound RF Arbitraries 2nd Qtr 2014" xfId="77" xr:uid="{00000000-0005-0000-0000-000053000000}"/>
    <cellStyle name="差_NW EUR SVC Westbound RF Arbitraries 3rd Qtr 2013" xfId="78" xr:uid="{00000000-0005-0000-0000-000054000000}"/>
    <cellStyle name="差_NW EUR SVC Westbound RF Arbitraries 3rd Qtr 2014" xfId="79" xr:uid="{00000000-0005-0000-0000-000055000000}"/>
    <cellStyle name="差_NWE 2011 3rd qu WB ARB proposal" xfId="80" xr:uid="{00000000-0005-0000-0000-000056000000}"/>
    <cellStyle name="差_NWE 2011 4thQ WB ARB proposal" xfId="81" xr:uid="{00000000-0005-0000-0000-000057000000}"/>
    <cellStyle name="差_NWE WB ARB 1st Quarter 2013" xfId="82" xr:uid="{00000000-0005-0000-0000-000058000000}"/>
    <cellStyle name="差_NWE WB ARB 1st Quarter 2013V2" xfId="83" xr:uid="{00000000-0005-0000-0000-000059000000}"/>
    <cellStyle name="差_NWE WB ARB 1st Quarter 2014" xfId="84" xr:uid="{00000000-0005-0000-0000-00005A000000}"/>
    <cellStyle name="差_NWE WB ARB 2nd Quarter 2012 proposals" xfId="85" xr:uid="{00000000-0005-0000-0000-00005B000000}"/>
    <cellStyle name="差_NWE WB ARB 2nd Quarter 2013" xfId="86" xr:uid="{00000000-0005-0000-0000-00005C000000}"/>
    <cellStyle name="差_NWE WB ARB 2nd Quarter 2013 V1" xfId="87" xr:uid="{00000000-0005-0000-0000-00005D000000}"/>
    <cellStyle name="差_NWE WB ARB 2nd Quarter 2013 V4" xfId="88" xr:uid="{00000000-0005-0000-0000-00005E000000}"/>
    <cellStyle name="差_NWE WB ARB 2nd Quarter 2014(20140529-20140630)" xfId="89" xr:uid="{00000000-0005-0000-0000-00005F000000}"/>
    <cellStyle name="差_NWE WB ARB 2nd Quarter 2014v2" xfId="90" xr:uid="{00000000-0005-0000-0000-000060000000}"/>
    <cellStyle name="差_NWE WB ARB 2nd Quarter 2014v3 (1)" xfId="91" xr:uid="{00000000-0005-0000-0000-000061000000}"/>
    <cellStyle name="差_NWE WB ARB 3rd Quarter 2012" xfId="92" xr:uid="{00000000-0005-0000-0000-000062000000}"/>
    <cellStyle name="差_NWE WB ARB 3rd Quarter 2013" xfId="93" xr:uid="{00000000-0005-0000-0000-000063000000}"/>
    <cellStyle name="差_NWE WB ARB 3rd Quarter 2014" xfId="94" xr:uid="{00000000-0005-0000-0000-000064000000}"/>
    <cellStyle name="差_NWE WB ARB 4th Quarter 2012" xfId="95" xr:uid="{00000000-0005-0000-0000-000065000000}"/>
    <cellStyle name="差_NWE WB ARB 4th Quarter 2012 update" xfId="96" xr:uid="{00000000-0005-0000-0000-000066000000}"/>
    <cellStyle name="差_NWE WB ARB 4th Quarter 2013" xfId="97" xr:uid="{00000000-0005-0000-0000-000067000000}"/>
    <cellStyle name="差_NWE WB ARB 4th Quarter 2014" xfId="98" xr:uid="{00000000-0005-0000-0000-000068000000}"/>
    <cellStyle name="差_NWE WB ARB NOV 25-DEC 31 2011" xfId="99" xr:uid="{00000000-0005-0000-0000-000069000000}"/>
    <cellStyle name="差_NWE WB ARB Q1 2012" xfId="100" xr:uid="{00000000-0005-0000-0000-00006A000000}"/>
    <cellStyle name="差_REVISED NWE WB ARB 3rd Quarter 2013" xfId="101" xr:uid="{00000000-0005-0000-0000-00006B000000}"/>
    <cellStyle name="差_UPDATED NWE WB ARB 1st Quarter 2013" xfId="102" xr:uid="{00000000-0005-0000-0000-00006C000000}"/>
    <cellStyle name="常规 2" xfId="103" xr:uid="{00000000-0005-0000-0000-00006D000000}"/>
    <cellStyle name="常规 2 2" xfId="104" xr:uid="{00000000-0005-0000-0000-00006E000000}"/>
    <cellStyle name="常规 2_Xl0001226" xfId="105" xr:uid="{00000000-0005-0000-0000-00006F000000}"/>
    <cellStyle name="常规 3" xfId="106" xr:uid="{00000000-0005-0000-0000-000070000000}"/>
    <cellStyle name="常规 3 2 2 2" xfId="107" xr:uid="{00000000-0005-0000-0000-000071000000}"/>
    <cellStyle name="常规 4" xfId="108" xr:uid="{00000000-0005-0000-0000-000072000000}"/>
    <cellStyle name="常规_AEN LTS(20071031) " xfId="109" xr:uid="{00000000-0005-0000-0000-000073000000}"/>
    <cellStyle name="强调文字颜色 1" xfId="110" xr:uid="{00000000-0005-0000-0000-000074000000}"/>
    <cellStyle name="强调文字颜色 2" xfId="111" xr:uid="{00000000-0005-0000-0000-000075000000}"/>
    <cellStyle name="强调文字颜色 3" xfId="112" xr:uid="{00000000-0005-0000-0000-000076000000}"/>
    <cellStyle name="强调文字颜色 4" xfId="113" xr:uid="{00000000-0005-0000-0000-000077000000}"/>
    <cellStyle name="强调文字颜色 5" xfId="114" xr:uid="{00000000-0005-0000-0000-000078000000}"/>
    <cellStyle name="强调文字颜色 6" xfId="115" xr:uid="{00000000-0005-0000-0000-000079000000}"/>
    <cellStyle name="标题" xfId="116" xr:uid="{00000000-0005-0000-0000-00007A000000}"/>
    <cellStyle name="标题 1" xfId="117" xr:uid="{00000000-0005-0000-0000-00007B000000}"/>
    <cellStyle name="标题 2" xfId="118" xr:uid="{00000000-0005-0000-0000-00007C000000}"/>
    <cellStyle name="标题 3" xfId="119" xr:uid="{00000000-0005-0000-0000-00007D000000}"/>
    <cellStyle name="标题 4" xfId="120" xr:uid="{00000000-0005-0000-0000-00007E000000}"/>
    <cellStyle name="标题_MED WB ARB 1st Quarter 2013" xfId="121" xr:uid="{00000000-0005-0000-0000-00007F000000}"/>
    <cellStyle name="检查单元格" xfId="122" xr:uid="{00000000-0005-0000-0000-000080000000}"/>
    <cellStyle name="汇总" xfId="123" xr:uid="{00000000-0005-0000-0000-000081000000}"/>
    <cellStyle name="注释" xfId="124" xr:uid="{00000000-0005-0000-0000-000082000000}"/>
    <cellStyle name="解释性文本" xfId="125" xr:uid="{00000000-0005-0000-0000-000083000000}"/>
    <cellStyle name="警告文本" xfId="126" xr:uid="{00000000-0005-0000-0000-000084000000}"/>
    <cellStyle name="计算" xfId="127" xr:uid="{00000000-0005-0000-0000-000085000000}"/>
    <cellStyle name="输入" xfId="128" xr:uid="{00000000-0005-0000-0000-000086000000}"/>
    <cellStyle name="输出" xfId="129" xr:uid="{00000000-0005-0000-0000-000087000000}"/>
    <cellStyle name="适中" xfId="130" xr:uid="{00000000-0005-0000-0000-000088000000}"/>
    <cellStyle name="链接单元格" xfId="131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0</xdr:col>
      <xdr:colOff>1107281</xdr:colOff>
      <xdr:row>4</xdr:row>
      <xdr:rowOff>23813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2031" cy="881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COSCO%20SCHEDULE__APTD%20in%20AUG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rsian Gulf via SIN"/>
      <sheetName val="RED SEA VIA SIN"/>
      <sheetName val="Australia via SIN"/>
      <sheetName val="Australia via PKG"/>
      <sheetName val="New Zealand via SIN"/>
      <sheetName val="Persian Gulf via PKL"/>
      <sheetName val="Australia Pacific Service"/>
    </sheetNames>
    <sheetDataSet>
      <sheetData sheetId="0"/>
      <sheetData sheetId="1"/>
      <sheetData sheetId="2">
        <row r="9">
          <cell r="D9">
            <v>44410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zoomScale="80" zoomScaleNormal="80" zoomScaleSheetLayoutView="100" workbookViewId="0">
      <selection activeCell="E9" sqref="E9"/>
    </sheetView>
  </sheetViews>
  <sheetFormatPr defaultColWidth="9" defaultRowHeight="17.399999999999999"/>
  <cols>
    <col min="1" max="1" width="16.69921875" style="50" customWidth="1"/>
    <col min="2" max="2" width="12.19921875" style="22" customWidth="1"/>
    <col min="3" max="5" width="9" style="22"/>
    <col min="6" max="6" width="20.19921875" style="22" customWidth="1"/>
    <col min="7" max="7" width="11.8984375" style="22" customWidth="1"/>
    <col min="8" max="10" width="9" style="22"/>
    <col min="11" max="11" width="24.09765625" style="22" customWidth="1"/>
    <col min="12" max="12" width="0" style="22" hidden="1" customWidth="1"/>
    <col min="13" max="16384" width="9" style="22"/>
  </cols>
  <sheetData>
    <row r="1" spans="1:17" s="4" customFormat="1">
      <c r="A1" s="49"/>
      <c r="B1" s="16"/>
      <c r="C1" s="17"/>
      <c r="D1" s="16"/>
      <c r="E1" s="16"/>
      <c r="K1" s="18"/>
    </row>
    <row r="2" spans="1:17" s="4" customFormat="1" ht="48.75" customHeight="1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</row>
    <row r="3" spans="1:17" s="4" customFormat="1">
      <c r="A3" s="706"/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</row>
    <row r="4" spans="1:17" s="4" customFormat="1" ht="33.75" customHeight="1">
      <c r="A4" s="2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7" ht="21" customHeight="1">
      <c r="B6" s="20"/>
      <c r="C6" s="20"/>
      <c r="D6" s="21"/>
      <c r="E6" s="21"/>
      <c r="H6" s="20"/>
      <c r="I6" s="20"/>
      <c r="J6" s="21"/>
      <c r="K6" s="21"/>
    </row>
    <row r="7" spans="1:17" ht="21" customHeight="1">
      <c r="B7" s="23" t="s">
        <v>108</v>
      </c>
      <c r="C7" s="20"/>
      <c r="D7" s="21"/>
      <c r="E7" s="21"/>
      <c r="H7" s="20"/>
      <c r="I7" s="20"/>
      <c r="J7" s="21"/>
      <c r="K7" s="21"/>
    </row>
    <row r="8" spans="1:17" ht="21" customHeight="1">
      <c r="A8" s="50" t="s">
        <v>1</v>
      </c>
      <c r="B8" s="235" t="s">
        <v>2</v>
      </c>
      <c r="C8" s="20"/>
      <c r="D8" s="21"/>
      <c r="E8" s="21"/>
      <c r="G8" s="43"/>
      <c r="H8" s="20"/>
      <c r="I8" s="20"/>
      <c r="J8" s="21"/>
      <c r="K8" s="21"/>
      <c r="Q8" s="24"/>
    </row>
    <row r="9" spans="1:17" ht="21" customHeight="1">
      <c r="A9" s="50" t="s">
        <v>1</v>
      </c>
      <c r="B9" s="235" t="s">
        <v>111</v>
      </c>
      <c r="C9" s="20"/>
      <c r="D9" s="21"/>
      <c r="E9" s="21"/>
      <c r="G9" s="43"/>
      <c r="H9" s="20"/>
      <c r="I9" s="20"/>
      <c r="J9" s="21"/>
      <c r="K9" s="21"/>
    </row>
    <row r="10" spans="1:17" ht="21" customHeight="1">
      <c r="A10" s="50" t="s">
        <v>1</v>
      </c>
      <c r="B10" s="235" t="s">
        <v>3</v>
      </c>
      <c r="C10" s="20"/>
      <c r="D10" s="21"/>
      <c r="E10" s="21"/>
      <c r="G10" s="43"/>
      <c r="H10" s="20"/>
      <c r="I10" s="20"/>
      <c r="J10" s="21"/>
      <c r="K10" s="21"/>
    </row>
    <row r="11" spans="1:17" ht="21" customHeight="1">
      <c r="A11" s="50" t="s">
        <v>1</v>
      </c>
      <c r="B11" s="235" t="s">
        <v>4</v>
      </c>
      <c r="C11" s="20"/>
      <c r="D11" s="21"/>
      <c r="E11" s="21"/>
      <c r="G11" s="43"/>
      <c r="H11" s="20"/>
      <c r="I11" s="20"/>
      <c r="J11" s="21"/>
      <c r="K11" s="21"/>
    </row>
    <row r="12" spans="1:17" ht="21" customHeight="1">
      <c r="A12" s="50" t="s">
        <v>1</v>
      </c>
      <c r="B12" s="235" t="s">
        <v>6</v>
      </c>
      <c r="G12" s="43"/>
      <c r="H12" s="20"/>
      <c r="I12" s="20"/>
      <c r="J12" s="21"/>
      <c r="K12" s="21"/>
    </row>
    <row r="13" spans="1:17" ht="21" customHeight="1">
      <c r="A13" s="50" t="s">
        <v>1</v>
      </c>
      <c r="B13" s="235" t="s">
        <v>5</v>
      </c>
      <c r="C13" s="20"/>
      <c r="D13" s="21"/>
      <c r="E13" s="21"/>
      <c r="G13" s="43"/>
      <c r="H13" s="20"/>
      <c r="I13" s="20"/>
      <c r="J13" s="21"/>
      <c r="K13" s="21"/>
    </row>
    <row r="14" spans="1:17" ht="21" customHeight="1">
      <c r="A14" s="50" t="s">
        <v>1</v>
      </c>
      <c r="B14" s="235" t="s">
        <v>7</v>
      </c>
      <c r="G14" s="43"/>
      <c r="H14" s="20"/>
      <c r="I14" s="20"/>
      <c r="J14" s="21"/>
      <c r="K14" s="21"/>
    </row>
    <row r="15" spans="1:17" ht="21" customHeight="1">
      <c r="A15" s="50" t="s">
        <v>1</v>
      </c>
      <c r="B15" s="235" t="s">
        <v>114</v>
      </c>
      <c r="G15" s="43"/>
      <c r="H15" s="20"/>
      <c r="I15" s="20"/>
      <c r="J15" s="21"/>
      <c r="K15" s="21"/>
    </row>
    <row r="17" spans="1:13" ht="21" customHeight="1">
      <c r="B17" s="20"/>
      <c r="C17" s="20"/>
      <c r="D17" s="21"/>
      <c r="E17" s="21"/>
      <c r="G17" s="43"/>
      <c r="H17" s="20"/>
      <c r="I17" s="20"/>
      <c r="J17" s="21"/>
      <c r="K17" s="21"/>
    </row>
    <row r="18" spans="1:13" s="9" customFormat="1" ht="18.75" customHeight="1">
      <c r="A18" s="51" t="s">
        <v>8</v>
      </c>
      <c r="B18" s="25"/>
      <c r="C18" s="44"/>
      <c r="D18" s="32"/>
      <c r="E18" s="45"/>
      <c r="F18" s="32"/>
      <c r="G18" s="6"/>
      <c r="H18" s="26"/>
      <c r="I18" s="27"/>
      <c r="J18" s="28"/>
      <c r="K18" s="29"/>
      <c r="L18" s="28"/>
      <c r="M18" s="28"/>
    </row>
    <row r="19" spans="1:13" s="9" customFormat="1" ht="18.75" customHeight="1">
      <c r="A19" s="52" t="s">
        <v>0</v>
      </c>
      <c r="B19" s="25"/>
      <c r="C19" s="44"/>
      <c r="D19" s="32"/>
      <c r="E19" s="45"/>
      <c r="F19" s="32"/>
      <c r="G19" s="6"/>
      <c r="H19" s="26"/>
      <c r="I19" s="27"/>
      <c r="J19" s="28"/>
      <c r="K19" s="29"/>
      <c r="L19" s="28"/>
      <c r="M19" s="28"/>
    </row>
    <row r="20" spans="1:13" s="9" customFormat="1" ht="18" customHeight="1">
      <c r="A20" s="53" t="s">
        <v>9</v>
      </c>
      <c r="B20" s="30"/>
      <c r="C20" s="31"/>
      <c r="D20" s="26"/>
      <c r="E20" s="4"/>
      <c r="F20" s="32"/>
      <c r="G20" s="6"/>
      <c r="H20" s="33"/>
      <c r="I20" s="34"/>
      <c r="J20" s="34"/>
      <c r="L20" s="35"/>
      <c r="M20" s="27"/>
    </row>
    <row r="21" spans="1:13" s="9" customFormat="1">
      <c r="A21" s="53" t="s">
        <v>10</v>
      </c>
      <c r="B21" s="11"/>
      <c r="C21" s="4"/>
      <c r="D21" s="5"/>
      <c r="E21" s="6"/>
      <c r="F21" s="7"/>
      <c r="G21" s="8"/>
      <c r="I21" s="8"/>
      <c r="J21" s="10"/>
      <c r="K21" s="10"/>
      <c r="L21" s="27"/>
      <c r="M21" s="27"/>
    </row>
    <row r="22" spans="1:13" s="9" customFormat="1">
      <c r="A22" s="53" t="s">
        <v>11</v>
      </c>
      <c r="B22" s="11"/>
      <c r="C22" s="4"/>
      <c r="D22" s="11"/>
      <c r="E22" s="6"/>
      <c r="F22" s="10"/>
      <c r="G22" s="10"/>
      <c r="I22" s="10"/>
      <c r="J22" s="10"/>
      <c r="K22" s="10"/>
      <c r="L22" s="27"/>
      <c r="M22" s="27"/>
    </row>
    <row r="23" spans="1:13" s="9" customFormat="1">
      <c r="A23" s="54"/>
      <c r="B23" s="11"/>
      <c r="C23" s="4"/>
      <c r="D23" s="11"/>
      <c r="E23" s="6"/>
      <c r="F23" s="10"/>
      <c r="G23" s="10"/>
      <c r="I23" s="10"/>
      <c r="J23" s="10"/>
      <c r="K23" s="10"/>
      <c r="L23" s="27"/>
      <c r="M23" s="27"/>
    </row>
    <row r="24" spans="1:13" s="4" customFormat="1">
      <c r="A24" s="54"/>
      <c r="B24" s="11"/>
      <c r="D24" s="11"/>
      <c r="E24" s="6"/>
      <c r="F24" s="10"/>
      <c r="G24" s="10"/>
      <c r="I24" s="10"/>
      <c r="J24" s="10"/>
      <c r="K24" s="10"/>
      <c r="L24" s="36"/>
    </row>
    <row r="25" spans="1:13" s="4" customFormat="1">
      <c r="A25" s="55"/>
      <c r="B25" s="46"/>
      <c r="D25" s="11"/>
      <c r="F25" s="5"/>
      <c r="G25" s="6"/>
      <c r="H25" s="10"/>
      <c r="I25" s="10"/>
      <c r="J25" s="27"/>
      <c r="L25" s="36"/>
    </row>
    <row r="26" spans="1:13" s="4" customFormat="1">
      <c r="A26" s="49"/>
      <c r="B26" s="47"/>
      <c r="C26" s="37"/>
      <c r="D26" s="38"/>
      <c r="E26" s="38"/>
      <c r="F26" s="38"/>
      <c r="G26" s="38"/>
      <c r="H26" s="37"/>
      <c r="I26" s="37"/>
      <c r="K26" s="38"/>
      <c r="L26" s="18"/>
    </row>
    <row r="27" spans="1:13" s="4" customFormat="1">
      <c r="A27" s="47"/>
      <c r="B27" s="39"/>
      <c r="C27" s="12"/>
      <c r="D27" s="39"/>
      <c r="E27" s="12"/>
      <c r="F27" s="12"/>
      <c r="G27" s="40"/>
      <c r="H27" s="37"/>
      <c r="I27" s="38"/>
    </row>
    <row r="28" spans="1:13">
      <c r="B28" s="13"/>
      <c r="C28" s="13"/>
      <c r="D28" s="14"/>
      <c r="E28" s="42"/>
      <c r="F28" s="13"/>
      <c r="G28" s="48"/>
    </row>
    <row r="30" spans="1:13">
      <c r="B30" s="41"/>
      <c r="C30" s="14"/>
      <c r="D30" s="15"/>
      <c r="E30" s="42"/>
      <c r="F30" s="15"/>
      <c r="G30" s="15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 xr:uid="{00000000-0004-0000-0000-000000000000}"/>
    <hyperlink ref="B12" location="'S.AFRICA via SIN'!A1" display="SOUTH AFRICA (DURBAN, CAPE TOWN)" xr:uid="{00000000-0004-0000-0000-000001000000}"/>
    <hyperlink ref="B13" location="'S.AMERICA via SIN'!A1" display="SOUTH AMERICA via SINGAPORE  (SANTOS,MONTEVIDEO,BUENOS AIRES , RIO DE JANEIRO, NAGEGANTES, PARANAGUA)" xr:uid="{00000000-0004-0000-0000-000002000000}"/>
    <hyperlink ref="B9" location="'COLON via TAO'!A1" display="COLON CONTAINER TERMINAL via QINGDAO" xr:uid="{00000000-0004-0000-0000-000003000000}"/>
    <hyperlink ref="B11" location="'Panama+Caribbean via TAO'!A1" display="PANAMA &amp; CARIBBEAN - ENSENADA, MANZANILLO(MEXICO/PANAMA), CARTAGENA, KINGSTON, CAUCEDO, PORT OF SPAIN via TAO" xr:uid="{00000000-0004-0000-0000-000004000000}"/>
    <hyperlink ref="B8" location="'WCSA via NGB'!A1" display="WCSA - (MANZANILLO, LAZARO CARDENAS, PUERTO QUETZAL, BUENAVENTURA, GUAYAQUIL, CALLAO, SAN ANTONIO via NINGBO)" xr:uid="{00000000-0004-0000-0000-000005000000}"/>
    <hyperlink ref="B10" location="'WCSA via TAO'!A1" display="WCSA - ENSENADA, MANZANILLO (MEXICO), CALLAO, SAN ANTONIO via QINGDAO" xr:uid="{00000000-0004-0000-0000-000006000000}"/>
    <hyperlink ref="B15" location="'WEST AFRICA via PKL'!A1" display="WEST AFRICA via PKL (APAPA, TEMA, LOME, ABIDJAN, COTONOU, ONNE)" xr:uid="{00000000-0004-0000-0000-000007000000}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1"/>
  <sheetViews>
    <sheetView showGridLines="0" tabSelected="1" zoomScale="80" zoomScaleNormal="80" zoomScaleSheetLayoutView="70" workbookViewId="0">
      <selection activeCell="M22" sqref="M22"/>
    </sheetView>
  </sheetViews>
  <sheetFormatPr defaultColWidth="8" defaultRowHeight="13.8"/>
  <cols>
    <col min="1" max="1" width="19.296875" style="170" customWidth="1"/>
    <col min="2" max="2" width="7.8984375" style="176" customWidth="1"/>
    <col min="3" max="3" width="11.19921875" style="172" customWidth="1"/>
    <col min="4" max="4" width="7.19921875" style="170" customWidth="1"/>
    <col min="5" max="5" width="24.19921875" style="170" bestFit="1" customWidth="1"/>
    <col min="6" max="6" width="11.69921875" style="176" customWidth="1"/>
    <col min="7" max="7" width="18.19921875" style="170" bestFit="1" customWidth="1"/>
    <col min="8" max="8" width="12.19921875" style="170" customWidth="1"/>
    <col min="9" max="10" width="11.09765625" style="170" customWidth="1"/>
    <col min="11" max="11" width="7" style="170" bestFit="1" customWidth="1"/>
    <col min="12" max="14" width="10.296875" style="172" customWidth="1"/>
    <col min="15" max="15" width="10.296875" style="170" customWidth="1"/>
    <col min="16" max="16" width="15.3984375" style="170" bestFit="1" customWidth="1"/>
    <col min="17" max="16384" width="8" style="170"/>
  </cols>
  <sheetData>
    <row r="1" spans="1:15" ht="17.399999999999999">
      <c r="B1" s="785" t="s">
        <v>0</v>
      </c>
      <c r="C1" s="785"/>
      <c r="D1" s="785"/>
      <c r="E1" s="785"/>
      <c r="F1" s="785"/>
      <c r="G1" s="785"/>
      <c r="H1" s="785"/>
      <c r="I1" s="785"/>
      <c r="J1" s="785"/>
      <c r="K1" s="333"/>
      <c r="L1" s="333"/>
      <c r="M1" s="333"/>
      <c r="N1" s="333"/>
      <c r="O1" s="333"/>
    </row>
    <row r="2" spans="1:15" ht="17.399999999999999">
      <c r="B2" s="786" t="s">
        <v>85</v>
      </c>
      <c r="C2" s="786"/>
      <c r="D2" s="786"/>
      <c r="E2" s="786"/>
      <c r="F2" s="786"/>
      <c r="G2" s="786"/>
      <c r="H2" s="786"/>
      <c r="I2" s="786"/>
      <c r="J2" s="786"/>
      <c r="K2" s="334"/>
      <c r="L2" s="334"/>
      <c r="M2" s="334"/>
      <c r="N2" s="334"/>
      <c r="O2" s="334"/>
    </row>
    <row r="3" spans="1:15">
      <c r="E3" s="171"/>
      <c r="F3" s="336"/>
    </row>
    <row r="5" spans="1:15">
      <c r="A5" s="237"/>
    </row>
    <row r="6" spans="1:15">
      <c r="A6" s="237" t="s">
        <v>14</v>
      </c>
      <c r="B6" s="230"/>
      <c r="C6" s="338"/>
      <c r="D6" s="173"/>
      <c r="E6" s="173"/>
      <c r="F6" s="230"/>
      <c r="G6" s="173"/>
      <c r="H6" s="174"/>
      <c r="M6" s="174"/>
      <c r="N6" s="175"/>
    </row>
    <row r="7" spans="1:15" ht="18" customHeight="1">
      <c r="A7" s="791" t="s">
        <v>94</v>
      </c>
      <c r="B7" s="792"/>
      <c r="C7" s="580" t="s">
        <v>17</v>
      </c>
      <c r="D7" s="314" t="s">
        <v>18</v>
      </c>
      <c r="E7" s="793" t="s">
        <v>19</v>
      </c>
      <c r="F7" s="794"/>
      <c r="G7" s="434" t="s">
        <v>95</v>
      </c>
      <c r="H7" s="795" t="s">
        <v>18</v>
      </c>
      <c r="I7" s="795"/>
      <c r="J7" s="795"/>
      <c r="K7" s="222"/>
      <c r="L7" s="222"/>
      <c r="M7" s="222"/>
      <c r="N7" s="222"/>
      <c r="O7" s="222"/>
    </row>
    <row r="8" spans="1:15" ht="18" customHeight="1">
      <c r="A8" s="792"/>
      <c r="B8" s="792"/>
      <c r="C8" s="580" t="s">
        <v>21</v>
      </c>
      <c r="D8" s="341" t="s">
        <v>96</v>
      </c>
      <c r="E8" s="796" t="s">
        <v>86</v>
      </c>
      <c r="F8" s="797"/>
      <c r="G8" s="342" t="s">
        <v>18</v>
      </c>
      <c r="H8" s="343" t="s">
        <v>87</v>
      </c>
      <c r="I8" s="343" t="s">
        <v>88</v>
      </c>
      <c r="J8" s="326" t="s">
        <v>97</v>
      </c>
      <c r="K8" s="217"/>
      <c r="L8" s="223"/>
      <c r="M8" s="223"/>
      <c r="N8" s="223"/>
      <c r="O8" s="223"/>
    </row>
    <row r="9" spans="1:15" ht="18" customHeight="1">
      <c r="A9" s="696" t="s">
        <v>134</v>
      </c>
      <c r="B9" s="697" t="s">
        <v>143</v>
      </c>
      <c r="C9" s="702">
        <f>'[1]RED SEA VIA SIN'!D9</f>
        <v>44410</v>
      </c>
      <c r="D9" s="640">
        <f>+C9+4</f>
        <v>44414</v>
      </c>
      <c r="E9" s="223"/>
      <c r="F9" s="628"/>
      <c r="G9" s="629"/>
      <c r="H9" s="630"/>
      <c r="I9" s="630"/>
      <c r="J9" s="631"/>
      <c r="K9" s="217"/>
      <c r="L9" s="223"/>
      <c r="M9" s="223"/>
      <c r="N9" s="223"/>
      <c r="O9" s="223"/>
    </row>
    <row r="10" spans="1:15" ht="18" customHeight="1">
      <c r="A10" s="698" t="s">
        <v>132</v>
      </c>
      <c r="B10" s="699" t="s">
        <v>160</v>
      </c>
      <c r="C10" s="702">
        <f>C9+7</f>
        <v>44417</v>
      </c>
      <c r="D10" s="640">
        <f t="shared" ref="D10:D13" si="0">+C10+4</f>
        <v>44421</v>
      </c>
      <c r="E10" s="636" t="s">
        <v>168</v>
      </c>
      <c r="F10" s="637" t="s">
        <v>259</v>
      </c>
      <c r="G10" s="638">
        <v>44420</v>
      </c>
      <c r="H10" s="638">
        <f>+I10+3</f>
        <v>44450</v>
      </c>
      <c r="I10" s="638">
        <f>+J10+3</f>
        <v>44447</v>
      </c>
      <c r="J10" s="638">
        <f t="shared" ref="J10:J12" si="1">+G10+24</f>
        <v>44444</v>
      </c>
      <c r="K10" s="340" t="s">
        <v>107</v>
      </c>
      <c r="L10"/>
      <c r="M10"/>
      <c r="N10" s="220"/>
      <c r="O10" s="221"/>
    </row>
    <row r="11" spans="1:15" ht="18" customHeight="1">
      <c r="A11" s="700" t="s">
        <v>159</v>
      </c>
      <c r="B11" s="701" t="s">
        <v>162</v>
      </c>
      <c r="C11" s="702">
        <f>C10+7</f>
        <v>44424</v>
      </c>
      <c r="D11" s="640">
        <f t="shared" si="0"/>
        <v>44428</v>
      </c>
      <c r="E11" s="636" t="s">
        <v>269</v>
      </c>
      <c r="F11" s="639" t="s">
        <v>270</v>
      </c>
      <c r="G11" s="638">
        <f t="shared" ref="G11" si="2">G10+7</f>
        <v>44427</v>
      </c>
      <c r="H11" s="638">
        <f>+I11+3</f>
        <v>44457</v>
      </c>
      <c r="I11" s="638">
        <f>+J11+3</f>
        <v>44454</v>
      </c>
      <c r="J11" s="638">
        <f t="shared" si="1"/>
        <v>44451</v>
      </c>
      <c r="K11" s="340"/>
      <c r="L11" s="221"/>
      <c r="M11" s="220"/>
      <c r="N11" s="220"/>
      <c r="O11" s="221"/>
    </row>
    <row r="12" spans="1:15" ht="18" customHeight="1">
      <c r="A12" s="700" t="s">
        <v>134</v>
      </c>
      <c r="B12" s="701" t="s">
        <v>163</v>
      </c>
      <c r="C12" s="702">
        <f>C11+7</f>
        <v>44431</v>
      </c>
      <c r="D12" s="640">
        <f t="shared" si="0"/>
        <v>44435</v>
      </c>
      <c r="E12" s="636" t="s">
        <v>271</v>
      </c>
      <c r="F12" s="637" t="s">
        <v>272</v>
      </c>
      <c r="G12" s="638">
        <f>G11+7</f>
        <v>44434</v>
      </c>
      <c r="H12" s="638">
        <f>+I12+3</f>
        <v>44464</v>
      </c>
      <c r="I12" s="638">
        <f t="shared" ref="I12" si="3">+J12+3</f>
        <v>44461</v>
      </c>
      <c r="J12" s="638">
        <f t="shared" si="1"/>
        <v>44458</v>
      </c>
      <c r="K12" s="340"/>
      <c r="L12" s="221"/>
      <c r="M12" s="220"/>
      <c r="N12" s="220"/>
      <c r="O12" s="221"/>
    </row>
    <row r="13" spans="1:15" ht="18" customHeight="1">
      <c r="A13" s="700" t="s">
        <v>133</v>
      </c>
      <c r="B13" s="701" t="s">
        <v>237</v>
      </c>
      <c r="C13" s="702">
        <f>C12+7</f>
        <v>44438</v>
      </c>
      <c r="D13" s="640">
        <f t="shared" si="0"/>
        <v>44442</v>
      </c>
      <c r="E13" s="636" t="s">
        <v>273</v>
      </c>
      <c r="F13" s="637" t="s">
        <v>139</v>
      </c>
      <c r="G13" s="638">
        <v>44448</v>
      </c>
      <c r="H13" s="638">
        <f>+I13+3</f>
        <v>44478</v>
      </c>
      <c r="I13" s="638">
        <f t="shared" ref="I13" si="4">+J13+3</f>
        <v>44475</v>
      </c>
      <c r="J13" s="638">
        <f>+G13+24</f>
        <v>44472</v>
      </c>
      <c r="K13" s="340"/>
      <c r="L13" s="221"/>
      <c r="M13" s="220"/>
      <c r="N13" s="220"/>
      <c r="O13" s="221"/>
    </row>
    <row r="14" spans="1:15" ht="18" customHeight="1">
      <c r="A14" s="632"/>
      <c r="B14" s="542"/>
      <c r="C14" s="633"/>
      <c r="D14" s="3"/>
      <c r="E14" s="634"/>
      <c r="F14" s="340"/>
      <c r="G14" s="635"/>
      <c r="H14" s="635"/>
      <c r="I14" s="635"/>
      <c r="J14" s="635"/>
      <c r="K14" s="340"/>
      <c r="L14" s="221"/>
      <c r="M14" s="220"/>
      <c r="N14" s="220"/>
      <c r="O14" s="221"/>
    </row>
    <row r="15" spans="1:15">
      <c r="A15" s="2"/>
      <c r="B15" s="350"/>
      <c r="C15" s="3"/>
      <c r="D15" s="3"/>
      <c r="E15" s="219"/>
      <c r="F15" s="337"/>
      <c r="G15" s="220"/>
      <c r="H15" s="220"/>
      <c r="J15" s="220"/>
      <c r="K15" s="220"/>
      <c r="L15" s="221"/>
      <c r="M15" s="220"/>
      <c r="N15" s="220"/>
    </row>
    <row r="16" spans="1:15">
      <c r="A16" s="2"/>
      <c r="B16" s="350"/>
      <c r="C16" s="3"/>
      <c r="D16" s="3"/>
      <c r="E16" s="219"/>
      <c r="F16" s="337"/>
      <c r="G16" s="220"/>
      <c r="H16" s="220"/>
      <c r="J16" s="194" t="s">
        <v>32</v>
      </c>
      <c r="K16" s="220"/>
      <c r="L16" s="221"/>
      <c r="M16" s="220"/>
      <c r="N16" s="220"/>
    </row>
    <row r="17" spans="1:14" ht="14.4">
      <c r="A17" s="183" t="s">
        <v>33</v>
      </c>
      <c r="B17" s="320"/>
      <c r="C17" s="344"/>
      <c r="D17" s="191"/>
      <c r="E17" s="192"/>
      <c r="F17" s="329"/>
      <c r="G17" s="193"/>
      <c r="H17" s="193"/>
      <c r="I17" s="193"/>
      <c r="L17" s="224"/>
      <c r="M17" s="224"/>
      <c r="N17" s="224"/>
    </row>
    <row r="18" spans="1:14" ht="14.4">
      <c r="A18" s="335" t="s">
        <v>78</v>
      </c>
      <c r="B18" s="351"/>
      <c r="C18" s="345"/>
      <c r="D18" s="226"/>
      <c r="E18" s="192"/>
      <c r="F18" s="329"/>
      <c r="G18" s="193"/>
      <c r="H18" s="193"/>
      <c r="I18" s="193"/>
    </row>
    <row r="19" spans="1:14" ht="14.4">
      <c r="B19" s="321"/>
      <c r="C19" s="346"/>
      <c r="D19" s="196"/>
      <c r="E19" s="96"/>
      <c r="F19" s="331"/>
      <c r="G19" s="192"/>
      <c r="H19" s="192"/>
      <c r="I19" s="192"/>
    </row>
    <row r="20" spans="1:14" ht="14.4">
      <c r="A20" s="185" t="s">
        <v>110</v>
      </c>
      <c r="B20" s="200"/>
      <c r="C20" s="347"/>
      <c r="D20" s="202"/>
      <c r="E20" s="203"/>
      <c r="F20" s="332"/>
      <c r="G20" s="199"/>
      <c r="H20" s="199"/>
      <c r="I20" s="199"/>
    </row>
    <row r="21" spans="1:14">
      <c r="A21" s="185" t="s">
        <v>109</v>
      </c>
      <c r="B21" s="323"/>
      <c r="C21" s="339"/>
      <c r="D21" s="209"/>
      <c r="E21" s="95"/>
      <c r="F21" s="289"/>
      <c r="G21" s="192"/>
      <c r="H21" s="192"/>
      <c r="I21" s="192"/>
    </row>
  </sheetData>
  <mergeCells count="6">
    <mergeCell ref="B1:J1"/>
    <mergeCell ref="B2:J2"/>
    <mergeCell ref="A7:B8"/>
    <mergeCell ref="E7:F7"/>
    <mergeCell ref="H7:J7"/>
    <mergeCell ref="E8:F8"/>
  </mergeCells>
  <hyperlinks>
    <hyperlink ref="A6" location="MENU!A1" display="BACK TO MENU" xr:uid="{00000000-0004-0000-0900-000000000000}"/>
  </hyperlinks>
  <printOptions horizontalCentered="1"/>
  <pageMargins left="0" right="0" top="0" bottom="0" header="0" footer="0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showGridLines="0" workbookViewId="0">
      <selection activeCell="G12" sqref="G12"/>
    </sheetView>
  </sheetViews>
  <sheetFormatPr defaultColWidth="8" defaultRowHeight="13.8"/>
  <cols>
    <col min="1" max="1" width="22.19921875" style="144" customWidth="1"/>
    <col min="2" max="2" width="8" style="147" customWidth="1"/>
    <col min="3" max="3" width="9" style="145" customWidth="1"/>
    <col min="4" max="4" width="10.3984375" style="144" bestFit="1" customWidth="1"/>
    <col min="5" max="5" width="28" style="145" bestFit="1" customWidth="1"/>
    <col min="6" max="6" width="13.8984375" style="145" customWidth="1"/>
    <col min="7" max="7" width="10.3984375" style="147" bestFit="1" customWidth="1"/>
    <col min="8" max="8" width="26.19921875" style="144" customWidth="1"/>
    <col min="9" max="9" width="6.3984375" style="144" bestFit="1" customWidth="1"/>
    <col min="10" max="11" width="4.69921875" style="144" bestFit="1" customWidth="1"/>
    <col min="12" max="16384" width="8" style="144"/>
  </cols>
  <sheetData>
    <row r="1" spans="1:9" ht="17.399999999999999">
      <c r="B1" s="708" t="s">
        <v>0</v>
      </c>
      <c r="C1" s="708"/>
      <c r="D1" s="708"/>
      <c r="E1" s="708"/>
      <c r="F1" s="708"/>
      <c r="G1" s="708"/>
      <c r="H1" s="708"/>
      <c r="I1" s="150"/>
    </row>
    <row r="2" spans="1:9" ht="17.399999999999999">
      <c r="B2" s="709" t="s">
        <v>123</v>
      </c>
      <c r="C2" s="709"/>
      <c r="D2" s="709"/>
      <c r="E2" s="709"/>
      <c r="F2" s="709"/>
      <c r="G2" s="709"/>
      <c r="H2" s="709"/>
      <c r="I2" s="156"/>
    </row>
    <row r="3" spans="1:9" ht="17.399999999999999">
      <c r="B3" s="496"/>
      <c r="C3" s="496"/>
      <c r="D3" s="496"/>
      <c r="E3" s="496"/>
      <c r="F3" s="496"/>
      <c r="G3" s="496"/>
      <c r="H3" s="496"/>
      <c r="I3" s="156"/>
    </row>
    <row r="4" spans="1:9" ht="17.399999999999999">
      <c r="B4" s="496"/>
      <c r="C4" s="496"/>
      <c r="D4" s="496"/>
      <c r="E4" s="496"/>
      <c r="F4" s="496"/>
      <c r="G4" s="496"/>
      <c r="H4" s="496"/>
      <c r="I4" s="156"/>
    </row>
    <row r="5" spans="1:9" ht="17.399999999999999">
      <c r="A5" s="447"/>
      <c r="B5" s="496"/>
      <c r="C5" s="496"/>
      <c r="D5" s="496"/>
      <c r="E5" s="496"/>
      <c r="F5" s="496"/>
      <c r="G5" s="496"/>
      <c r="H5" s="496"/>
      <c r="I5" s="156"/>
    </row>
    <row r="6" spans="1:9">
      <c r="C6" s="144"/>
      <c r="G6" s="144"/>
    </row>
    <row r="7" spans="1:9">
      <c r="A7" s="236" t="s">
        <v>14</v>
      </c>
      <c r="B7" s="162"/>
      <c r="C7" s="154"/>
      <c r="D7" s="156"/>
      <c r="E7" s="154"/>
      <c r="F7" s="154"/>
      <c r="G7" s="163"/>
      <c r="H7" s="156"/>
    </row>
    <row r="8" spans="1:9">
      <c r="A8" s="710" t="s">
        <v>124</v>
      </c>
      <c r="B8" s="711"/>
      <c r="C8" s="448" t="s">
        <v>17</v>
      </c>
      <c r="D8" s="449" t="s">
        <v>18</v>
      </c>
      <c r="E8" s="714" t="s">
        <v>19</v>
      </c>
      <c r="F8" s="715"/>
      <c r="G8" s="450" t="s">
        <v>125</v>
      </c>
      <c r="H8" s="443" t="s">
        <v>18</v>
      </c>
    </row>
    <row r="9" spans="1:9" s="145" customFormat="1">
      <c r="A9" s="712"/>
      <c r="B9" s="713"/>
      <c r="C9" s="451" t="s">
        <v>21</v>
      </c>
      <c r="D9" s="452" t="s">
        <v>125</v>
      </c>
      <c r="E9" s="716" t="s">
        <v>23</v>
      </c>
      <c r="F9" s="717"/>
      <c r="G9" s="453" t="s">
        <v>18</v>
      </c>
      <c r="H9" s="454" t="s">
        <v>126</v>
      </c>
    </row>
    <row r="10" spans="1:9">
      <c r="A10" s="480"/>
      <c r="B10" s="568"/>
      <c r="C10" s="570"/>
      <c r="D10" s="456"/>
      <c r="E10" s="457"/>
      <c r="F10" s="458"/>
      <c r="G10" s="459"/>
      <c r="H10" s="460"/>
      <c r="I10" s="461"/>
    </row>
    <row r="11" spans="1:9" s="470" customFormat="1" ht="27.6">
      <c r="A11" s="462" t="s">
        <v>150</v>
      </c>
      <c r="B11" s="463" t="s">
        <v>174</v>
      </c>
      <c r="C11" s="605">
        <v>44410</v>
      </c>
      <c r="D11" s="605">
        <f>C11+12</f>
        <v>44422</v>
      </c>
      <c r="E11" s="597" t="s">
        <v>179</v>
      </c>
      <c r="F11" s="467" t="s">
        <v>152</v>
      </c>
      <c r="G11" s="468">
        <v>44429</v>
      </c>
      <c r="H11" s="469">
        <f>+G11+20</f>
        <v>44449</v>
      </c>
      <c r="I11" s="461" t="s">
        <v>127</v>
      </c>
    </row>
    <row r="12" spans="1:9" s="479" customFormat="1">
      <c r="A12" s="572"/>
      <c r="B12" s="573"/>
      <c r="C12" s="574"/>
      <c r="D12" s="474"/>
      <c r="E12" s="475"/>
      <c r="F12" s="476"/>
      <c r="G12" s="477"/>
      <c r="H12" s="478"/>
      <c r="I12" s="75"/>
    </row>
    <row r="13" spans="1:9">
      <c r="C13" s="571"/>
      <c r="D13" s="482"/>
      <c r="E13" s="457"/>
      <c r="F13" s="458"/>
      <c r="G13" s="459"/>
      <c r="H13" s="460"/>
      <c r="I13" s="483"/>
    </row>
    <row r="14" spans="1:9" s="470" customFormat="1" ht="27.6">
      <c r="A14" s="641" t="s">
        <v>175</v>
      </c>
      <c r="B14" s="606" t="s">
        <v>176</v>
      </c>
      <c r="C14" s="464">
        <f>+C11+7</f>
        <v>44417</v>
      </c>
      <c r="D14" s="465">
        <f>C14+12</f>
        <v>44429</v>
      </c>
      <c r="E14" s="597" t="s">
        <v>180</v>
      </c>
      <c r="F14" s="467" t="s">
        <v>181</v>
      </c>
      <c r="G14" s="468">
        <f>+G11+7</f>
        <v>44436</v>
      </c>
      <c r="H14" s="469">
        <f>+G14+20</f>
        <v>44456</v>
      </c>
      <c r="I14" s="484"/>
    </row>
    <row r="15" spans="1:9" s="479" customFormat="1">
      <c r="A15" s="471"/>
      <c r="B15" s="569"/>
      <c r="C15" s="473"/>
      <c r="D15" s="485"/>
      <c r="E15" s="475"/>
      <c r="F15" s="476"/>
      <c r="G15" s="477"/>
      <c r="H15" s="478"/>
      <c r="I15" s="75"/>
    </row>
    <row r="16" spans="1:9">
      <c r="A16" s="480"/>
      <c r="B16" s="481"/>
      <c r="C16" s="455"/>
      <c r="D16" s="482"/>
      <c r="E16" s="549"/>
      <c r="F16" s="294"/>
      <c r="G16" s="459"/>
      <c r="H16" s="460"/>
      <c r="I16" s="483"/>
    </row>
    <row r="17" spans="1:10" s="470" customFormat="1">
      <c r="A17" s="518" t="s">
        <v>141</v>
      </c>
      <c r="B17" s="519" t="s">
        <v>157</v>
      </c>
      <c r="C17" s="464">
        <v>44431</v>
      </c>
      <c r="D17" s="465">
        <f>C17+12</f>
        <v>44443</v>
      </c>
      <c r="E17" s="466" t="s">
        <v>182</v>
      </c>
      <c r="F17" s="467" t="s">
        <v>183</v>
      </c>
      <c r="G17" s="468">
        <v>44443</v>
      </c>
      <c r="H17" s="469">
        <f>+G17+20</f>
        <v>44463</v>
      </c>
      <c r="I17" s="484"/>
    </row>
    <row r="18" spans="1:10" s="479" customFormat="1">
      <c r="A18" s="471"/>
      <c r="B18" s="472"/>
      <c r="C18" s="473"/>
      <c r="D18" s="485"/>
      <c r="E18" s="549"/>
      <c r="F18" s="294"/>
      <c r="G18" s="477"/>
      <c r="H18" s="478"/>
      <c r="I18" s="75"/>
    </row>
    <row r="19" spans="1:10" s="479" customFormat="1">
      <c r="A19" s="480"/>
      <c r="B19" s="481"/>
      <c r="C19" s="486"/>
      <c r="D19" s="482"/>
      <c r="E19" s="566"/>
      <c r="F19" s="555"/>
      <c r="G19" s="550"/>
      <c r="H19" s="551"/>
      <c r="I19" s="75"/>
    </row>
    <row r="20" spans="1:10" s="479" customFormat="1">
      <c r="A20" s="462" t="s">
        <v>138</v>
      </c>
      <c r="B20" s="463" t="s">
        <v>177</v>
      </c>
      <c r="C20" s="464">
        <f>+C17+7</f>
        <v>44438</v>
      </c>
      <c r="D20" s="465">
        <f>+C20+12</f>
        <v>44450</v>
      </c>
      <c r="E20" s="466" t="s">
        <v>184</v>
      </c>
      <c r="F20" s="467" t="s">
        <v>185</v>
      </c>
      <c r="G20" s="468">
        <v>44450</v>
      </c>
      <c r="H20" s="469">
        <f>+G20+20</f>
        <v>44470</v>
      </c>
      <c r="I20" s="75"/>
    </row>
    <row r="21" spans="1:10" s="479" customFormat="1">
      <c r="A21" s="546"/>
      <c r="B21" s="547"/>
      <c r="C21" s="548"/>
      <c r="D21" s="485"/>
      <c r="E21" s="475"/>
      <c r="F21" s="294"/>
      <c r="G21" s="550"/>
      <c r="H21" s="551"/>
      <c r="I21" s="75"/>
    </row>
    <row r="22" spans="1:10">
      <c r="A22" s="552"/>
      <c r="B22" s="553"/>
      <c r="C22" s="554"/>
      <c r="D22" s="575"/>
      <c r="E22" s="566"/>
      <c r="F22" s="555"/>
      <c r="G22" s="556"/>
      <c r="H22" s="557"/>
      <c r="I22" s="483"/>
    </row>
    <row r="23" spans="1:10" s="470" customFormat="1">
      <c r="A23" s="462" t="s">
        <v>150</v>
      </c>
      <c r="B23" s="463" t="s">
        <v>178</v>
      </c>
      <c r="C23" s="464">
        <f>+C20+7</f>
        <v>44445</v>
      </c>
      <c r="D23" s="465">
        <f>C23+12</f>
        <v>44457</v>
      </c>
      <c r="E23" s="466" t="s">
        <v>186</v>
      </c>
      <c r="F23" s="467" t="s">
        <v>187</v>
      </c>
      <c r="G23" s="468">
        <f>+G20+7</f>
        <v>44457</v>
      </c>
      <c r="H23" s="469">
        <f>+G23+20</f>
        <v>44477</v>
      </c>
      <c r="I23" s="488"/>
    </row>
    <row r="24" spans="1:10" s="479" customFormat="1">
      <c r="A24" s="471"/>
      <c r="B24" s="472"/>
      <c r="C24" s="487"/>
      <c r="D24" s="487"/>
      <c r="E24" s="476"/>
      <c r="F24" s="476"/>
      <c r="G24" s="477"/>
      <c r="H24" s="558"/>
      <c r="I24" s="75"/>
    </row>
    <row r="25" spans="1:10" s="479" customFormat="1">
      <c r="A25" s="73"/>
      <c r="B25" s="279"/>
      <c r="C25" s="74"/>
      <c r="D25" s="74"/>
      <c r="E25" s="294"/>
      <c r="F25" s="294"/>
      <c r="G25" s="489"/>
      <c r="H25" s="490"/>
      <c r="I25" s="75"/>
      <c r="J25" s="211"/>
    </row>
    <row r="26" spans="1:10">
      <c r="H26" s="194" t="s">
        <v>32</v>
      </c>
    </row>
    <row r="27" spans="1:10">
      <c r="A27" s="183" t="s">
        <v>33</v>
      </c>
      <c r="B27" s="320"/>
      <c r="C27" s="491"/>
      <c r="D27" s="191"/>
      <c r="E27" s="294"/>
      <c r="F27" s="492"/>
      <c r="G27" s="193"/>
    </row>
    <row r="28" spans="1:10" ht="14.4">
      <c r="A28" s="493" t="s">
        <v>34</v>
      </c>
      <c r="B28" s="351"/>
      <c r="C28" s="225"/>
      <c r="D28" s="226"/>
      <c r="E28" s="309"/>
      <c r="F28" s="309"/>
      <c r="G28" s="144"/>
      <c r="H28" s="148"/>
    </row>
    <row r="29" spans="1:10">
      <c r="A29" s="197"/>
      <c r="B29" s="494"/>
      <c r="C29" s="495"/>
      <c r="D29" s="196"/>
      <c r="E29" s="292"/>
      <c r="F29" s="292"/>
      <c r="G29" s="144"/>
      <c r="H29" s="148"/>
    </row>
    <row r="30" spans="1:10">
      <c r="A30" s="185" t="s">
        <v>110</v>
      </c>
      <c r="B30" s="321"/>
      <c r="C30" s="195"/>
      <c r="D30" s="196"/>
      <c r="E30" s="297"/>
      <c r="F30" s="297"/>
      <c r="G30" s="144"/>
      <c r="H30" s="148"/>
    </row>
    <row r="31" spans="1:10" ht="14.4">
      <c r="A31" s="185" t="s">
        <v>109</v>
      </c>
      <c r="B31" s="200"/>
      <c r="C31" s="200"/>
      <c r="D31" s="202"/>
      <c r="E31" s="310"/>
      <c r="F31" s="310"/>
      <c r="G31" s="144"/>
      <c r="H31" s="148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4"/>
  <sheetViews>
    <sheetView showGridLines="0" zoomScale="80" zoomScaleNormal="80" zoomScaleSheetLayoutView="75" workbookViewId="0">
      <selection activeCell="G24" sqref="G24"/>
    </sheetView>
  </sheetViews>
  <sheetFormatPr defaultColWidth="8" defaultRowHeight="13.8"/>
  <cols>
    <col min="1" max="1" width="22.19921875" style="56" customWidth="1"/>
    <col min="2" max="2" width="8" style="58" customWidth="1"/>
    <col min="3" max="3" width="9" style="57" customWidth="1"/>
    <col min="4" max="4" width="8.8984375" style="56" customWidth="1"/>
    <col min="5" max="5" width="21.19921875" style="57" customWidth="1"/>
    <col min="6" max="6" width="13.8984375" style="57" customWidth="1"/>
    <col min="7" max="7" width="12" style="58" bestFit="1" customWidth="1"/>
    <col min="8" max="9" width="16.69921875" style="56" customWidth="1"/>
    <col min="10" max="11" width="15.3984375" style="56" customWidth="1"/>
    <col min="12" max="12" width="17.09765625" style="59" customWidth="1"/>
    <col min="13" max="13" width="15.3984375" style="56" customWidth="1"/>
    <col min="14" max="14" width="15.3984375" style="59" customWidth="1"/>
    <col min="15" max="15" width="15.3984375" style="56" customWidth="1"/>
    <col min="16" max="16" width="6.3984375" style="56" bestFit="1" customWidth="1"/>
    <col min="17" max="18" width="4.69921875" style="56" bestFit="1" customWidth="1"/>
    <col min="19" max="16384" width="8" style="56"/>
  </cols>
  <sheetData>
    <row r="1" spans="1:16" ht="17.399999999999999">
      <c r="B1" s="728" t="s">
        <v>0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60"/>
    </row>
    <row r="2" spans="1:16" ht="17.399999999999999">
      <c r="B2" s="729" t="s">
        <v>12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61"/>
    </row>
    <row r="3" spans="1:16" ht="17.399999999999999">
      <c r="B3" s="730" t="s">
        <v>13</v>
      </c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61"/>
    </row>
    <row r="4" spans="1:16" ht="17.399999999999999">
      <c r="B4" s="730" t="s">
        <v>113</v>
      </c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61"/>
    </row>
    <row r="5" spans="1:16" ht="17.399999999999999">
      <c r="A5" s="186"/>
      <c r="B5" s="730" t="s">
        <v>15</v>
      </c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61"/>
    </row>
    <row r="6" spans="1:16">
      <c r="C6" s="56"/>
      <c r="G6" s="56"/>
      <c r="L6" s="56"/>
      <c r="N6" s="56"/>
    </row>
    <row r="7" spans="1:16">
      <c r="A7" s="236" t="s">
        <v>14</v>
      </c>
      <c r="B7" s="64"/>
      <c r="C7" s="63"/>
      <c r="D7" s="61"/>
      <c r="E7" s="63"/>
      <c r="F7" s="63"/>
      <c r="G7" s="65"/>
      <c r="H7" s="61"/>
      <c r="I7" s="66"/>
      <c r="J7" s="61"/>
      <c r="K7" s="61"/>
      <c r="L7" s="67"/>
      <c r="M7" s="66"/>
      <c r="N7" s="56"/>
    </row>
    <row r="8" spans="1:16" ht="18" customHeight="1">
      <c r="A8" s="720" t="s">
        <v>16</v>
      </c>
      <c r="B8" s="721"/>
      <c r="C8" s="269" t="s">
        <v>17</v>
      </c>
      <c r="D8" s="265" t="s">
        <v>18</v>
      </c>
      <c r="E8" s="726" t="s">
        <v>19</v>
      </c>
      <c r="F8" s="727"/>
      <c r="G8" s="501" t="s">
        <v>20</v>
      </c>
      <c r="H8" s="724" t="s">
        <v>18</v>
      </c>
      <c r="I8" s="724"/>
      <c r="J8" s="724"/>
      <c r="K8" s="724"/>
      <c r="L8" s="724"/>
      <c r="M8" s="724"/>
      <c r="N8" s="724"/>
      <c r="O8" s="725"/>
    </row>
    <row r="9" spans="1:16" s="57" customFormat="1" ht="18" customHeight="1">
      <c r="A9" s="722"/>
      <c r="B9" s="723"/>
      <c r="C9" s="264" t="s">
        <v>21</v>
      </c>
      <c r="D9" s="257" t="s">
        <v>22</v>
      </c>
      <c r="E9" s="718" t="s">
        <v>23</v>
      </c>
      <c r="F9" s="719"/>
      <c r="G9" s="266" t="s">
        <v>18</v>
      </c>
      <c r="H9" s="267" t="s">
        <v>24</v>
      </c>
      <c r="I9" s="247" t="s">
        <v>25</v>
      </c>
      <c r="J9" s="267" t="s">
        <v>26</v>
      </c>
      <c r="K9" s="602" t="s">
        <v>147</v>
      </c>
      <c r="L9" s="112" t="s">
        <v>27</v>
      </c>
      <c r="M9" s="267" t="s">
        <v>28</v>
      </c>
      <c r="N9" s="112" t="s">
        <v>29</v>
      </c>
      <c r="O9" s="268" t="s">
        <v>30</v>
      </c>
    </row>
    <row r="10" spans="1:16" ht="18" customHeight="1">
      <c r="A10" s="258"/>
      <c r="B10" s="278"/>
      <c r="C10" s="260"/>
      <c r="D10" s="260"/>
      <c r="E10" s="499" t="s">
        <v>151</v>
      </c>
      <c r="F10" s="500" t="s">
        <v>152</v>
      </c>
      <c r="G10" s="497">
        <v>44429</v>
      </c>
      <c r="H10" s="422">
        <f>G10+19</f>
        <v>44448</v>
      </c>
      <c r="I10" s="405" t="s">
        <v>31</v>
      </c>
      <c r="J10" s="422">
        <f>+K10+2</f>
        <v>44457</v>
      </c>
      <c r="K10" s="599">
        <f>+H10+7</f>
        <v>44455</v>
      </c>
      <c r="L10" s="405" t="s">
        <v>31</v>
      </c>
      <c r="M10" s="405">
        <f>+K10+6</f>
        <v>44461</v>
      </c>
      <c r="N10" s="405" t="s">
        <v>31</v>
      </c>
      <c r="O10" s="405">
        <f>G10+37</f>
        <v>44466</v>
      </c>
      <c r="P10" s="498" t="s">
        <v>60</v>
      </c>
    </row>
    <row r="11" spans="1:16" s="70" customFormat="1" ht="18" customHeight="1">
      <c r="A11" s="439" t="s">
        <v>128</v>
      </c>
      <c r="B11" s="440" t="s">
        <v>169</v>
      </c>
      <c r="C11" s="261">
        <v>44415</v>
      </c>
      <c r="D11" s="261">
        <f>+C11+10</f>
        <v>44425</v>
      </c>
      <c r="E11" s="423" t="s">
        <v>188</v>
      </c>
      <c r="F11" s="537" t="s">
        <v>189</v>
      </c>
      <c r="G11" s="407">
        <v>44433</v>
      </c>
      <c r="H11" s="408">
        <f>G11+20</f>
        <v>44453</v>
      </c>
      <c r="I11" s="408">
        <f>G11+22</f>
        <v>44455</v>
      </c>
      <c r="J11" s="427" t="s">
        <v>31</v>
      </c>
      <c r="K11" s="600" t="s">
        <v>31</v>
      </c>
      <c r="L11" s="256">
        <f>G11+24</f>
        <v>44457</v>
      </c>
      <c r="M11" s="406">
        <f>G11+31</f>
        <v>44464</v>
      </c>
      <c r="N11" s="256">
        <f>G11+35</f>
        <v>44468</v>
      </c>
      <c r="O11" s="408" t="s">
        <v>31</v>
      </c>
      <c r="P11" s="69" t="s">
        <v>61</v>
      </c>
    </row>
    <row r="12" spans="1:16" s="71" customFormat="1" ht="18" customHeight="1">
      <c r="A12" s="254"/>
      <c r="B12" s="277"/>
      <c r="C12" s="262"/>
      <c r="D12" s="262"/>
      <c r="E12" s="533" t="s">
        <v>195</v>
      </c>
      <c r="F12" s="293" t="s">
        <v>196</v>
      </c>
      <c r="G12" s="410">
        <v>44432</v>
      </c>
      <c r="H12" s="411">
        <f>G12+22</f>
        <v>44454</v>
      </c>
      <c r="I12" s="409">
        <f>G12+23</f>
        <v>44455</v>
      </c>
      <c r="J12" s="411" t="s">
        <v>31</v>
      </c>
      <c r="K12" s="601" t="s">
        <v>31</v>
      </c>
      <c r="L12" s="379" t="s">
        <v>31</v>
      </c>
      <c r="M12" s="409">
        <f>+G12+34</f>
        <v>44466</v>
      </c>
      <c r="N12" s="409">
        <f>+G12+37</f>
        <v>44469</v>
      </c>
      <c r="O12" s="379" t="s">
        <v>31</v>
      </c>
      <c r="P12" s="75" t="s">
        <v>62</v>
      </c>
    </row>
    <row r="13" spans="1:16" ht="18" customHeight="1">
      <c r="A13" s="259"/>
      <c r="B13" s="276"/>
      <c r="C13" s="260"/>
      <c r="D13" s="263"/>
      <c r="E13" s="499" t="s">
        <v>180</v>
      </c>
      <c r="F13" s="500" t="s">
        <v>181</v>
      </c>
      <c r="G13" s="497">
        <f t="shared" ref="G13:G24" si="0">G10+7</f>
        <v>44436</v>
      </c>
      <c r="H13" s="422">
        <f>G13+19</f>
        <v>44455</v>
      </c>
      <c r="I13" s="405" t="s">
        <v>31</v>
      </c>
      <c r="J13" s="422">
        <f>+K13+2</f>
        <v>44464</v>
      </c>
      <c r="K13" s="599">
        <f>+H13+7</f>
        <v>44462</v>
      </c>
      <c r="L13" s="405" t="s">
        <v>31</v>
      </c>
      <c r="M13" s="405">
        <f>+K13+6</f>
        <v>44468</v>
      </c>
      <c r="N13" s="405" t="s">
        <v>31</v>
      </c>
      <c r="O13" s="405">
        <f>G13+37</f>
        <v>44473</v>
      </c>
      <c r="P13" s="251"/>
    </row>
    <row r="14" spans="1:16" s="70" customFormat="1" ht="18" customHeight="1">
      <c r="A14" s="598" t="s">
        <v>138</v>
      </c>
      <c r="B14" s="440" t="s">
        <v>170</v>
      </c>
      <c r="C14" s="261">
        <f>C11+7</f>
        <v>44422</v>
      </c>
      <c r="D14" s="261">
        <f>C14+10</f>
        <v>44432</v>
      </c>
      <c r="E14" s="423" t="s">
        <v>190</v>
      </c>
      <c r="F14" s="424" t="s">
        <v>149</v>
      </c>
      <c r="G14" s="407">
        <f>G11+7</f>
        <v>44440</v>
      </c>
      <c r="H14" s="408">
        <f>G14+20</f>
        <v>44460</v>
      </c>
      <c r="I14" s="408">
        <f>G14+22</f>
        <v>44462</v>
      </c>
      <c r="J14" s="427" t="s">
        <v>31</v>
      </c>
      <c r="K14" s="600" t="s">
        <v>31</v>
      </c>
      <c r="L14" s="256">
        <f>G14+24</f>
        <v>44464</v>
      </c>
      <c r="M14" s="406">
        <f>G14+31</f>
        <v>44471</v>
      </c>
      <c r="N14" s="256">
        <f>G14+35</f>
        <v>44475</v>
      </c>
      <c r="O14" s="408" t="s">
        <v>31</v>
      </c>
      <c r="P14" s="252"/>
    </row>
    <row r="15" spans="1:16" s="71" customFormat="1" ht="18" customHeight="1">
      <c r="A15" s="254"/>
      <c r="B15" s="277"/>
      <c r="C15" s="262"/>
      <c r="D15" s="255"/>
      <c r="E15" s="414" t="s">
        <v>197</v>
      </c>
      <c r="F15" s="538" t="s">
        <v>198</v>
      </c>
      <c r="G15" s="410">
        <f t="shared" si="0"/>
        <v>44439</v>
      </c>
      <c r="H15" s="411">
        <f>G15+22</f>
        <v>44461</v>
      </c>
      <c r="I15" s="409">
        <f>G15+23</f>
        <v>44462</v>
      </c>
      <c r="J15" s="411" t="s">
        <v>31</v>
      </c>
      <c r="K15" s="601" t="s">
        <v>31</v>
      </c>
      <c r="L15" s="379" t="s">
        <v>31</v>
      </c>
      <c r="M15" s="409">
        <f>+G15+34</f>
        <v>44473</v>
      </c>
      <c r="N15" s="409">
        <f>+G15+37</f>
        <v>44476</v>
      </c>
      <c r="O15" s="379" t="s">
        <v>31</v>
      </c>
      <c r="P15" s="75"/>
    </row>
    <row r="16" spans="1:16" ht="18" customHeight="1">
      <c r="A16" s="259"/>
      <c r="B16" s="276"/>
      <c r="C16" s="263"/>
      <c r="D16" s="263"/>
      <c r="E16" s="499" t="s">
        <v>182</v>
      </c>
      <c r="F16" s="500" t="s">
        <v>183</v>
      </c>
      <c r="G16" s="497">
        <f t="shared" si="0"/>
        <v>44443</v>
      </c>
      <c r="H16" s="422">
        <f>G16+19</f>
        <v>44462</v>
      </c>
      <c r="I16" s="405" t="s">
        <v>31</v>
      </c>
      <c r="J16" s="422">
        <f>+K16+2</f>
        <v>44471</v>
      </c>
      <c r="K16" s="599">
        <f>+H16+7</f>
        <v>44469</v>
      </c>
      <c r="L16" s="405" t="s">
        <v>31</v>
      </c>
      <c r="M16" s="405">
        <f>+K16+6</f>
        <v>44475</v>
      </c>
      <c r="N16" s="405" t="s">
        <v>31</v>
      </c>
      <c r="O16" s="405">
        <f>G16+37</f>
        <v>44480</v>
      </c>
      <c r="P16" s="251"/>
    </row>
    <row r="17" spans="1:17" s="70" customFormat="1" ht="18" customHeight="1">
      <c r="A17" s="598" t="s">
        <v>150</v>
      </c>
      <c r="B17" s="440" t="s">
        <v>171</v>
      </c>
      <c r="C17" s="261">
        <f>C14+7</f>
        <v>44429</v>
      </c>
      <c r="D17" s="261">
        <f>C17+10</f>
        <v>44439</v>
      </c>
      <c r="E17" s="616" t="s">
        <v>191</v>
      </c>
      <c r="F17" s="424" t="s">
        <v>174</v>
      </c>
      <c r="G17" s="407">
        <f t="shared" si="0"/>
        <v>44447</v>
      </c>
      <c r="H17" s="408">
        <f>G17+20</f>
        <v>44467</v>
      </c>
      <c r="I17" s="408">
        <f>G17+22</f>
        <v>44469</v>
      </c>
      <c r="J17" s="427" t="s">
        <v>31</v>
      </c>
      <c r="K17" s="600" t="s">
        <v>31</v>
      </c>
      <c r="L17" s="256">
        <f>G17+24</f>
        <v>44471</v>
      </c>
      <c r="M17" s="406">
        <f>G17+31</f>
        <v>44478</v>
      </c>
      <c r="N17" s="256">
        <f>G17+35</f>
        <v>44482</v>
      </c>
      <c r="O17" s="408" t="s">
        <v>31</v>
      </c>
      <c r="P17" s="252"/>
    </row>
    <row r="18" spans="1:17" s="71" customFormat="1" ht="18" customHeight="1">
      <c r="A18" s="254"/>
      <c r="B18" s="277"/>
      <c r="C18" s="255"/>
      <c r="D18" s="255"/>
      <c r="E18" s="533" t="s">
        <v>199</v>
      </c>
      <c r="F18" s="538" t="s">
        <v>200</v>
      </c>
      <c r="G18" s="410">
        <f t="shared" si="0"/>
        <v>44446</v>
      </c>
      <c r="H18" s="411">
        <f>G18+22</f>
        <v>44468</v>
      </c>
      <c r="I18" s="409">
        <f>G18+23</f>
        <v>44469</v>
      </c>
      <c r="J18" s="411" t="s">
        <v>31</v>
      </c>
      <c r="K18" s="601" t="s">
        <v>31</v>
      </c>
      <c r="L18" s="379" t="s">
        <v>31</v>
      </c>
      <c r="M18" s="409">
        <f>+G18+34</f>
        <v>44480</v>
      </c>
      <c r="N18" s="409">
        <f>+G18+37</f>
        <v>44483</v>
      </c>
      <c r="O18" s="379" t="s">
        <v>31</v>
      </c>
      <c r="P18" s="75"/>
    </row>
    <row r="19" spans="1:17" ht="18" customHeight="1">
      <c r="A19" s="259"/>
      <c r="B19" s="276"/>
      <c r="C19" s="263"/>
      <c r="D19" s="263"/>
      <c r="E19" s="499" t="s">
        <v>184</v>
      </c>
      <c r="F19" s="500" t="s">
        <v>185</v>
      </c>
      <c r="G19" s="497">
        <f t="shared" si="0"/>
        <v>44450</v>
      </c>
      <c r="H19" s="422">
        <f>G19+19</f>
        <v>44469</v>
      </c>
      <c r="I19" s="405" t="s">
        <v>31</v>
      </c>
      <c r="J19" s="422">
        <f>+K19+2</f>
        <v>44478</v>
      </c>
      <c r="K19" s="599">
        <f>+H19+7</f>
        <v>44476</v>
      </c>
      <c r="L19" s="405" t="s">
        <v>31</v>
      </c>
      <c r="M19" s="405">
        <f>+K19+6</f>
        <v>44482</v>
      </c>
      <c r="N19" s="405" t="s">
        <v>31</v>
      </c>
      <c r="O19" s="405">
        <f>G19+37</f>
        <v>44487</v>
      </c>
      <c r="P19" s="251"/>
    </row>
    <row r="20" spans="1:17" s="70" customFormat="1" ht="18" customHeight="1">
      <c r="A20" s="598" t="s">
        <v>136</v>
      </c>
      <c r="B20" s="440" t="s">
        <v>172</v>
      </c>
      <c r="C20" s="261">
        <f>C17+7</f>
        <v>44436</v>
      </c>
      <c r="D20" s="261">
        <f>C20+10</f>
        <v>44446</v>
      </c>
      <c r="E20" s="423" t="s">
        <v>192</v>
      </c>
      <c r="F20" s="537" t="s">
        <v>178</v>
      </c>
      <c r="G20" s="407">
        <f t="shared" si="0"/>
        <v>44454</v>
      </c>
      <c r="H20" s="408">
        <f>G20+20</f>
        <v>44474</v>
      </c>
      <c r="I20" s="408">
        <f>G20+22</f>
        <v>44476</v>
      </c>
      <c r="J20" s="427" t="s">
        <v>31</v>
      </c>
      <c r="K20" s="600" t="s">
        <v>31</v>
      </c>
      <c r="L20" s="256">
        <f>G20+24</f>
        <v>44478</v>
      </c>
      <c r="M20" s="406">
        <f>G20+31</f>
        <v>44485</v>
      </c>
      <c r="N20" s="256">
        <f>G20+35</f>
        <v>44489</v>
      </c>
      <c r="O20" s="408" t="s">
        <v>31</v>
      </c>
      <c r="P20" s="253"/>
    </row>
    <row r="21" spans="1:17" s="71" customFormat="1" ht="18" customHeight="1">
      <c r="A21" s="254"/>
      <c r="B21" s="277"/>
      <c r="C21" s="255"/>
      <c r="D21" s="255"/>
      <c r="E21" s="533" t="s">
        <v>201</v>
      </c>
      <c r="F21" s="293" t="s">
        <v>202</v>
      </c>
      <c r="G21" s="410">
        <f t="shared" si="0"/>
        <v>44453</v>
      </c>
      <c r="H21" s="411">
        <f>G21+22</f>
        <v>44475</v>
      </c>
      <c r="I21" s="409">
        <f>G21+23</f>
        <v>44476</v>
      </c>
      <c r="J21" s="411" t="s">
        <v>31</v>
      </c>
      <c r="K21" s="601" t="s">
        <v>31</v>
      </c>
      <c r="L21" s="379" t="s">
        <v>31</v>
      </c>
      <c r="M21" s="409">
        <f>+G21+34</f>
        <v>44487</v>
      </c>
      <c r="N21" s="409">
        <f>+G21+37</f>
        <v>44490</v>
      </c>
      <c r="O21" s="379" t="s">
        <v>31</v>
      </c>
      <c r="P21" s="75"/>
    </row>
    <row r="22" spans="1:17" ht="18" customHeight="1">
      <c r="A22" s="259"/>
      <c r="B22" s="276"/>
      <c r="C22" s="263"/>
      <c r="D22" s="263"/>
      <c r="E22" s="499" t="s">
        <v>186</v>
      </c>
      <c r="F22" s="500" t="s">
        <v>187</v>
      </c>
      <c r="G22" s="497">
        <f t="shared" si="0"/>
        <v>44457</v>
      </c>
      <c r="H22" s="422">
        <f>G22+19</f>
        <v>44476</v>
      </c>
      <c r="I22" s="405" t="s">
        <v>31</v>
      </c>
      <c r="J22" s="422">
        <f>+K22+2</f>
        <v>44485</v>
      </c>
      <c r="K22" s="599">
        <f>+H22+7</f>
        <v>44483</v>
      </c>
      <c r="L22" s="405" t="s">
        <v>31</v>
      </c>
      <c r="M22" s="405">
        <f>+K22+6</f>
        <v>44489</v>
      </c>
      <c r="N22" s="405" t="s">
        <v>31</v>
      </c>
      <c r="O22" s="405">
        <f>G22+37</f>
        <v>44494</v>
      </c>
      <c r="P22" s="251"/>
    </row>
    <row r="23" spans="1:17" s="70" customFormat="1" ht="18" customHeight="1">
      <c r="A23" s="598" t="s">
        <v>128</v>
      </c>
      <c r="B23" s="440" t="s">
        <v>173</v>
      </c>
      <c r="C23" s="261">
        <f>C20+7</f>
        <v>44443</v>
      </c>
      <c r="D23" s="261">
        <f>C23+10</f>
        <v>44453</v>
      </c>
      <c r="E23" s="616" t="s">
        <v>193</v>
      </c>
      <c r="F23" s="537" t="s">
        <v>194</v>
      </c>
      <c r="G23" s="407">
        <f t="shared" si="0"/>
        <v>44461</v>
      </c>
      <c r="H23" s="408">
        <f>G23+20</f>
        <v>44481</v>
      </c>
      <c r="I23" s="408">
        <f>G23+22</f>
        <v>44483</v>
      </c>
      <c r="J23" s="427" t="s">
        <v>31</v>
      </c>
      <c r="K23" s="600" t="s">
        <v>31</v>
      </c>
      <c r="L23" s="256">
        <f>G23+24</f>
        <v>44485</v>
      </c>
      <c r="M23" s="406">
        <f>G23+31</f>
        <v>44492</v>
      </c>
      <c r="N23" s="256">
        <f>G23+35</f>
        <v>44496</v>
      </c>
      <c r="O23" s="408" t="s">
        <v>31</v>
      </c>
      <c r="P23" s="253"/>
    </row>
    <row r="24" spans="1:17" s="71" customFormat="1" ht="18" customHeight="1">
      <c r="A24" s="254"/>
      <c r="B24" s="277"/>
      <c r="C24" s="255"/>
      <c r="D24" s="255"/>
      <c r="E24" s="533" t="s">
        <v>203</v>
      </c>
      <c r="F24" s="293" t="s">
        <v>204</v>
      </c>
      <c r="G24" s="410">
        <f t="shared" si="0"/>
        <v>44460</v>
      </c>
      <c r="H24" s="411">
        <f>G24+22</f>
        <v>44482</v>
      </c>
      <c r="I24" s="409">
        <f>G24+23</f>
        <v>44483</v>
      </c>
      <c r="J24" s="411" t="s">
        <v>31</v>
      </c>
      <c r="K24" s="601" t="s">
        <v>31</v>
      </c>
      <c r="L24" s="379" t="s">
        <v>31</v>
      </c>
      <c r="M24" s="409">
        <f>+G24+34</f>
        <v>44494</v>
      </c>
      <c r="N24" s="409">
        <f>+G24+37</f>
        <v>44497</v>
      </c>
      <c r="O24" s="379" t="s">
        <v>31</v>
      </c>
      <c r="P24" s="75"/>
    </row>
    <row r="25" spans="1:17" s="71" customFormat="1" ht="18" customHeight="1">
      <c r="A25" s="73"/>
      <c r="B25" s="279"/>
      <c r="C25" s="74"/>
      <c r="D25" s="74"/>
      <c r="E25" s="607"/>
      <c r="F25" s="294"/>
      <c r="G25" s="608"/>
      <c r="H25" s="609"/>
      <c r="I25" s="608"/>
      <c r="J25" s="609"/>
      <c r="K25" s="609"/>
      <c r="L25" s="610"/>
      <c r="M25" s="608"/>
      <c r="N25" s="608"/>
      <c r="O25" s="610"/>
      <c r="P25" s="75"/>
    </row>
    <row r="26" spans="1:17" s="71" customFormat="1" ht="18" customHeight="1">
      <c r="A26" s="73"/>
      <c r="B26" s="279"/>
      <c r="C26" s="74"/>
      <c r="D26" s="74"/>
      <c r="E26" s="607"/>
      <c r="F26" s="294"/>
      <c r="G26" s="608"/>
      <c r="H26" s="609"/>
      <c r="I26" s="608"/>
      <c r="J26" s="609"/>
      <c r="K26" s="609"/>
      <c r="L26" s="610"/>
      <c r="M26" s="608"/>
      <c r="N26" s="608"/>
      <c r="O26" s="610"/>
      <c r="P26" s="75"/>
    </row>
    <row r="27" spans="1:17" s="71" customFormat="1" ht="18" customHeight="1">
      <c r="A27" s="73"/>
      <c r="B27" s="279"/>
      <c r="C27" s="74"/>
      <c r="D27" s="74"/>
      <c r="E27" s="607"/>
      <c r="F27" s="294"/>
      <c r="G27" s="608"/>
      <c r="H27" s="609"/>
      <c r="I27" s="608"/>
      <c r="J27" s="609"/>
      <c r="K27" s="609"/>
      <c r="L27" s="610"/>
      <c r="M27" s="608"/>
      <c r="N27" s="608"/>
      <c r="O27" s="610"/>
      <c r="P27" s="75"/>
    </row>
    <row r="28" spans="1:17" s="71" customFormat="1">
      <c r="A28" s="73"/>
      <c r="B28" s="279"/>
      <c r="C28" s="74"/>
      <c r="D28" s="74"/>
      <c r="E28" s="294"/>
      <c r="F28" s="294"/>
      <c r="G28" s="76"/>
      <c r="H28" s="77"/>
      <c r="I28" s="78"/>
      <c r="J28" s="77"/>
      <c r="K28" s="77"/>
      <c r="L28" s="79"/>
      <c r="M28" s="78"/>
      <c r="N28" s="78"/>
      <c r="O28" s="78"/>
      <c r="P28" s="75"/>
      <c r="Q28" s="72"/>
    </row>
    <row r="29" spans="1:17">
      <c r="O29" s="80" t="s">
        <v>32</v>
      </c>
    </row>
    <row r="30" spans="1:17">
      <c r="A30" s="81" t="s">
        <v>33</v>
      </c>
      <c r="B30" s="241"/>
      <c r="C30" s="82"/>
      <c r="D30" s="83"/>
      <c r="E30" s="294"/>
      <c r="F30" s="295"/>
      <c r="G30" s="84"/>
    </row>
    <row r="31" spans="1:17" ht="14.4">
      <c r="A31" s="88" t="s">
        <v>34</v>
      </c>
      <c r="B31" s="280"/>
      <c r="C31" s="89"/>
      <c r="D31" s="90"/>
      <c r="E31" s="296"/>
      <c r="F31" s="296"/>
      <c r="G31" s="56"/>
      <c r="H31" s="59"/>
      <c r="J31" s="59"/>
      <c r="K31" s="59"/>
      <c r="L31" s="56"/>
      <c r="N31" s="56"/>
    </row>
    <row r="32" spans="1:17">
      <c r="A32" s="92"/>
      <c r="B32" s="281"/>
      <c r="C32" s="93"/>
      <c r="D32" s="94"/>
      <c r="E32" s="292"/>
      <c r="F32" s="292"/>
      <c r="G32" s="56"/>
      <c r="H32" s="59"/>
      <c r="J32" s="59"/>
      <c r="K32" s="59"/>
      <c r="L32" s="56"/>
      <c r="N32" s="56"/>
    </row>
    <row r="33" spans="1:14">
      <c r="A33" s="185" t="s">
        <v>110</v>
      </c>
      <c r="B33" s="240"/>
      <c r="C33" s="85"/>
      <c r="D33" s="94"/>
      <c r="E33" s="297"/>
      <c r="F33" s="297"/>
      <c r="G33" s="56"/>
      <c r="H33" s="59"/>
      <c r="J33" s="59"/>
      <c r="K33" s="59"/>
      <c r="L33" s="56"/>
      <c r="N33" s="56"/>
    </row>
    <row r="34" spans="1:14" ht="14.4">
      <c r="A34" s="185" t="s">
        <v>109</v>
      </c>
      <c r="B34" s="97"/>
      <c r="C34" s="97"/>
      <c r="D34" s="98"/>
      <c r="E34" s="291"/>
      <c r="F34" s="291"/>
      <c r="G34" s="56"/>
      <c r="H34" s="59"/>
      <c r="J34" s="59"/>
      <c r="K34" s="59"/>
      <c r="L34" s="56"/>
      <c r="N34" s="56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 xr:uid="{00000000-0004-0000-0200-000000000000}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O26"/>
  <sheetViews>
    <sheetView showGridLines="0" zoomScale="80" zoomScaleNormal="80" zoomScaleSheetLayoutView="75" workbookViewId="0">
      <selection activeCell="M17" sqref="M17"/>
    </sheetView>
  </sheetViews>
  <sheetFormatPr defaultColWidth="8" defaultRowHeight="13.8"/>
  <cols>
    <col min="1" max="1" width="23.69921875" style="58" customWidth="1"/>
    <col min="2" max="2" width="6.69921875" style="58" bestFit="1" customWidth="1"/>
    <col min="3" max="3" width="7.3984375" style="100" bestFit="1" customWidth="1"/>
    <col min="4" max="4" width="5.296875" style="100" bestFit="1" customWidth="1"/>
    <col min="5" max="5" width="8.296875" style="56" customWidth="1"/>
    <col min="6" max="6" width="20.19921875" style="100" customWidth="1"/>
    <col min="7" max="7" width="11.8984375" style="58" bestFit="1" customWidth="1"/>
    <col min="8" max="8" width="13.296875" style="58" bestFit="1" customWidth="1"/>
    <col min="9" max="9" width="27.69921875" style="58" customWidth="1"/>
    <col min="10" max="10" width="6.296875" style="56" bestFit="1" customWidth="1"/>
    <col min="11" max="16384" width="8" style="56"/>
  </cols>
  <sheetData>
    <row r="1" spans="1:15" ht="17.399999999999999">
      <c r="B1" s="734" t="s">
        <v>35</v>
      </c>
      <c r="C1" s="734"/>
      <c r="D1" s="734"/>
      <c r="E1" s="734"/>
      <c r="F1" s="734"/>
      <c r="G1" s="734"/>
      <c r="H1" s="734"/>
      <c r="I1" s="734"/>
    </row>
    <row r="2" spans="1:15" ht="17.399999999999999">
      <c r="B2" s="735" t="s">
        <v>36</v>
      </c>
      <c r="C2" s="735"/>
      <c r="D2" s="735"/>
      <c r="E2" s="735"/>
      <c r="F2" s="735"/>
      <c r="G2" s="735"/>
      <c r="H2" s="735"/>
      <c r="I2" s="735"/>
    </row>
    <row r="3" spans="1:15">
      <c r="A3" s="64"/>
      <c r="E3" s="101"/>
      <c r="F3" s="285"/>
      <c r="G3" s="102"/>
      <c r="H3" s="102"/>
      <c r="I3" s="102"/>
    </row>
    <row r="4" spans="1:15">
      <c r="B4" s="64"/>
      <c r="C4" s="103"/>
      <c r="D4" s="103"/>
      <c r="E4" s="61"/>
      <c r="F4" s="140"/>
      <c r="G4" s="356"/>
      <c r="H4" s="104"/>
      <c r="I4" s="105"/>
    </row>
    <row r="5" spans="1:15">
      <c r="B5" s="64"/>
      <c r="C5" s="103"/>
      <c r="D5" s="103"/>
      <c r="E5" s="61"/>
      <c r="F5" s="140"/>
      <c r="G5" s="356"/>
      <c r="H5" s="104"/>
      <c r="I5" s="105"/>
    </row>
    <row r="6" spans="1:15">
      <c r="A6" s="244"/>
      <c r="B6" s="64"/>
      <c r="C6" s="103"/>
      <c r="D6" s="103"/>
      <c r="E6" s="61"/>
      <c r="F6" s="103"/>
      <c r="G6" s="64"/>
      <c r="H6" s="65"/>
      <c r="I6" s="65"/>
    </row>
    <row r="7" spans="1:15">
      <c r="B7" s="272"/>
      <c r="C7" s="106"/>
      <c r="D7" s="106"/>
      <c r="E7" s="106"/>
      <c r="F7" s="107"/>
      <c r="G7" s="359"/>
      <c r="H7" s="108"/>
      <c r="I7" s="108"/>
    </row>
    <row r="8" spans="1:15" s="110" customFormat="1">
      <c r="A8" s="239" t="s">
        <v>14</v>
      </c>
      <c r="B8" s="273"/>
      <c r="C8" s="109"/>
      <c r="D8" s="109"/>
      <c r="E8" s="109"/>
      <c r="F8" s="109"/>
      <c r="G8" s="360"/>
      <c r="H8" s="108"/>
      <c r="I8" s="108"/>
    </row>
    <row r="9" spans="1:15" ht="17.25" customHeight="1">
      <c r="A9" s="738" t="s">
        <v>37</v>
      </c>
      <c r="B9" s="738"/>
      <c r="C9" s="740" t="s">
        <v>17</v>
      </c>
      <c r="D9" s="740"/>
      <c r="E9" s="265" t="s">
        <v>18</v>
      </c>
      <c r="F9" s="742" t="s">
        <v>19</v>
      </c>
      <c r="G9" s="725"/>
      <c r="H9" s="348" t="s">
        <v>38</v>
      </c>
      <c r="I9" s="249" t="s">
        <v>18</v>
      </c>
      <c r="J9" s="111"/>
      <c r="K9" s="110"/>
    </row>
    <row r="10" spans="1:15" ht="17.25" customHeight="1">
      <c r="A10" s="739"/>
      <c r="B10" s="739"/>
      <c r="C10" s="741" t="s">
        <v>21</v>
      </c>
      <c r="D10" s="741"/>
      <c r="E10" s="271" t="s">
        <v>39</v>
      </c>
      <c r="F10" s="743" t="s">
        <v>23</v>
      </c>
      <c r="G10" s="725"/>
      <c r="H10" s="357" t="s">
        <v>18</v>
      </c>
      <c r="I10" s="358" t="s">
        <v>40</v>
      </c>
      <c r="J10" s="114"/>
      <c r="K10" s="110"/>
    </row>
    <row r="11" spans="1:15" ht="17.25" customHeight="1">
      <c r="A11" s="520" t="str">
        <f>'WCSA via NGB'!A11</f>
        <v>CSCL MANZANILLO</v>
      </c>
      <c r="B11" s="521" t="str">
        <f>'WCSA via NGB'!B11</f>
        <v>068N</v>
      </c>
      <c r="C11" s="522">
        <f>'WCSA via NGB'!C11</f>
        <v>44415</v>
      </c>
      <c r="D11" s="523" t="s">
        <v>42</v>
      </c>
      <c r="E11" s="524">
        <f>C11+7</f>
        <v>44422</v>
      </c>
      <c r="F11" s="731" t="s">
        <v>205</v>
      </c>
      <c r="G11" s="731" t="s">
        <v>206</v>
      </c>
      <c r="H11" s="733">
        <v>44425</v>
      </c>
      <c r="I11" s="733">
        <f>H11+27</f>
        <v>44452</v>
      </c>
      <c r="J11" s="349" t="s">
        <v>120</v>
      </c>
      <c r="K11" s="110"/>
    </row>
    <row r="12" spans="1:15" s="116" customFormat="1" ht="19.5" customHeight="1">
      <c r="A12" s="525" t="str">
        <f>'MANZANILLO via SHA'!A11</f>
        <v>NZ NINGBO</v>
      </c>
      <c r="B12" s="526" t="str">
        <f>'MANZANILLO via SHA'!B11</f>
        <v>002E</v>
      </c>
      <c r="C12" s="527">
        <f>'MANZANILLO via SHA'!C11</f>
        <v>44410</v>
      </c>
      <c r="D12" s="528" t="s">
        <v>41</v>
      </c>
      <c r="E12" s="529">
        <f>C12+10</f>
        <v>44420</v>
      </c>
      <c r="F12" s="731"/>
      <c r="G12" s="731" t="s">
        <v>137</v>
      </c>
      <c r="H12" s="733"/>
      <c r="I12" s="733">
        <f>H12+27</f>
        <v>27</v>
      </c>
      <c r="K12" s="115"/>
    </row>
    <row r="13" spans="1:15" s="116" customFormat="1" ht="19.5" customHeight="1">
      <c r="A13" s="520" t="str">
        <f>'WCSA via NGB'!A14</f>
        <v>AS PENELOPE</v>
      </c>
      <c r="B13" s="521" t="str">
        <f>'WCSA via NGB'!B14</f>
        <v>087N</v>
      </c>
      <c r="C13" s="530">
        <f t="shared" ref="C13:C18" si="0">C11+7</f>
        <v>44422</v>
      </c>
      <c r="D13" s="523" t="s">
        <v>42</v>
      </c>
      <c r="E13" s="524">
        <f t="shared" ref="E13:E18" si="1">E11+7</f>
        <v>44429</v>
      </c>
      <c r="F13" s="736" t="s">
        <v>207</v>
      </c>
      <c r="G13" s="731" t="s">
        <v>208</v>
      </c>
      <c r="H13" s="733">
        <f>+H11+7</f>
        <v>44432</v>
      </c>
      <c r="I13" s="733">
        <f t="shared" ref="I13:I18" si="2">H13+27</f>
        <v>44459</v>
      </c>
      <c r="J13" s="349"/>
      <c r="K13" s="115"/>
    </row>
    <row r="14" spans="1:15" s="116" customFormat="1" ht="19.5" customHeight="1">
      <c r="A14" s="525" t="str">
        <f>'MANZANILLO via SHA'!A14</f>
        <v xml:space="preserve">	
ZHONG HANG SHENG</v>
      </c>
      <c r="B14" s="526" t="str">
        <f>'MANZANILLO via SHA'!B14</f>
        <v>136E</v>
      </c>
      <c r="C14" s="527">
        <f t="shared" si="0"/>
        <v>44417</v>
      </c>
      <c r="D14" s="528" t="s">
        <v>41</v>
      </c>
      <c r="E14" s="529">
        <f t="shared" si="1"/>
        <v>44427</v>
      </c>
      <c r="F14" s="736"/>
      <c r="G14" s="731"/>
      <c r="H14" s="733"/>
      <c r="I14" s="733">
        <f t="shared" si="2"/>
        <v>27</v>
      </c>
      <c r="J14" s="737"/>
      <c r="K14" s="117"/>
      <c r="N14" s="362"/>
      <c r="O14" s="363"/>
    </row>
    <row r="15" spans="1:15" s="116" customFormat="1" ht="19.5" customHeight="1">
      <c r="A15" s="520" t="str">
        <f>'WCSA via NGB'!A17</f>
        <v>NZ NINGBO</v>
      </c>
      <c r="B15" s="521" t="str">
        <f>'WCSA via NGB'!B17</f>
        <v>003N</v>
      </c>
      <c r="C15" s="530">
        <f t="shared" si="0"/>
        <v>44429</v>
      </c>
      <c r="D15" s="523" t="s">
        <v>42</v>
      </c>
      <c r="E15" s="524">
        <f t="shared" si="1"/>
        <v>44436</v>
      </c>
      <c r="F15" s="731" t="s">
        <v>209</v>
      </c>
      <c r="G15" s="731" t="s">
        <v>210</v>
      </c>
      <c r="H15" s="733">
        <f t="shared" ref="H15" si="3">+H13+7</f>
        <v>44439</v>
      </c>
      <c r="I15" s="733">
        <f t="shared" si="2"/>
        <v>44466</v>
      </c>
      <c r="J15" s="737"/>
      <c r="N15"/>
    </row>
    <row r="16" spans="1:15" s="116" customFormat="1" ht="19.5" customHeight="1">
      <c r="A16" s="531" t="str">
        <f>'MANZANILLO via SHA'!A17</f>
        <v>CITY OF BEIJING</v>
      </c>
      <c r="B16" s="532" t="str">
        <f>'MANZANILLO via SHA'!B17</f>
        <v>032E</v>
      </c>
      <c r="C16" s="527">
        <f t="shared" si="0"/>
        <v>44424</v>
      </c>
      <c r="D16" s="528" t="s">
        <v>41</v>
      </c>
      <c r="E16" s="529">
        <f t="shared" si="1"/>
        <v>44434</v>
      </c>
      <c r="F16" s="736"/>
      <c r="G16" s="731"/>
      <c r="H16" s="733"/>
      <c r="I16" s="733">
        <f t="shared" si="2"/>
        <v>27</v>
      </c>
      <c r="J16" s="737"/>
    </row>
    <row r="17" spans="1:10" s="116" customFormat="1" ht="19.5" customHeight="1">
      <c r="A17" s="520" t="str">
        <f>'WCSA via NGB'!A20</f>
        <v>ZHONG HANG SHENG</v>
      </c>
      <c r="B17" s="521" t="str">
        <f>'WCSA via NGB'!B20</f>
        <v>137N</v>
      </c>
      <c r="C17" s="530">
        <f t="shared" si="0"/>
        <v>44436</v>
      </c>
      <c r="D17" s="523" t="s">
        <v>42</v>
      </c>
      <c r="E17" s="524">
        <f t="shared" si="1"/>
        <v>44443</v>
      </c>
      <c r="F17" s="736" t="s">
        <v>211</v>
      </c>
      <c r="G17" s="731" t="s">
        <v>212</v>
      </c>
      <c r="H17" s="733">
        <f t="shared" ref="H17" si="4">+H15+7</f>
        <v>44446</v>
      </c>
      <c r="I17" s="733">
        <f t="shared" si="2"/>
        <v>44473</v>
      </c>
      <c r="J17" s="737"/>
    </row>
    <row r="18" spans="1:10" s="116" customFormat="1" ht="19.5" customHeight="1">
      <c r="A18" s="525" t="str">
        <f>'MANZANILLO via SHA'!A20</f>
        <v>AS PENELOPE</v>
      </c>
      <c r="B18" s="603" t="str">
        <f>'MANZANILLO via SHA'!B20</f>
        <v>087E</v>
      </c>
      <c r="C18" s="527">
        <f t="shared" si="0"/>
        <v>44431</v>
      </c>
      <c r="D18" s="528" t="s">
        <v>41</v>
      </c>
      <c r="E18" s="529">
        <f t="shared" si="1"/>
        <v>44441</v>
      </c>
      <c r="F18" s="736"/>
      <c r="G18" s="731"/>
      <c r="H18" s="733"/>
      <c r="I18" s="733">
        <f t="shared" si="2"/>
        <v>27</v>
      </c>
      <c r="J18" s="585"/>
    </row>
    <row r="19" spans="1:10" s="116" customFormat="1">
      <c r="A19" s="245"/>
      <c r="B19" s="245"/>
      <c r="C19" s="118"/>
      <c r="D19" s="119"/>
      <c r="E19" s="120"/>
      <c r="F19" s="121"/>
      <c r="G19" s="361"/>
      <c r="H19" s="122"/>
      <c r="I19" s="122"/>
      <c r="J19" s="181"/>
    </row>
    <row r="20" spans="1:10">
      <c r="A20" s="246"/>
      <c r="B20" s="123"/>
      <c r="C20" s="124"/>
      <c r="D20" s="124"/>
      <c r="E20" s="124"/>
      <c r="F20" s="286"/>
      <c r="G20" s="123"/>
      <c r="I20" s="80" t="s">
        <v>32</v>
      </c>
    </row>
    <row r="21" spans="1:10">
      <c r="A21" s="241" t="s">
        <v>33</v>
      </c>
      <c r="B21" s="274"/>
      <c r="C21" s="106"/>
      <c r="D21" s="106"/>
      <c r="E21" s="106"/>
      <c r="H21" s="124"/>
      <c r="I21" s="124"/>
    </row>
    <row r="22" spans="1:10">
      <c r="A22" s="242" t="s">
        <v>34</v>
      </c>
      <c r="B22" s="123"/>
      <c r="C22" s="124"/>
      <c r="D22" s="124"/>
      <c r="E22" s="124"/>
      <c r="F22" s="286"/>
      <c r="G22" s="123"/>
    </row>
    <row r="23" spans="1:10">
      <c r="A23" s="243" t="s">
        <v>49</v>
      </c>
      <c r="B23" s="123"/>
      <c r="C23" s="124"/>
      <c r="D23" s="124"/>
      <c r="E23" s="124"/>
      <c r="F23" s="286"/>
      <c r="G23" s="123"/>
    </row>
    <row r="24" spans="1:10">
      <c r="A24" s="246"/>
      <c r="B24" s="123"/>
      <c r="C24" s="124"/>
      <c r="D24" s="124"/>
      <c r="E24" s="124"/>
      <c r="F24" s="286"/>
      <c r="G24" s="123"/>
    </row>
    <row r="25" spans="1:10" ht="14.4">
      <c r="A25" s="185" t="s">
        <v>110</v>
      </c>
      <c r="B25" s="97"/>
      <c r="C25" s="126"/>
      <c r="D25" s="126"/>
      <c r="E25" s="98"/>
      <c r="F25" s="99"/>
      <c r="G25" s="732"/>
    </row>
    <row r="26" spans="1:10">
      <c r="A26" s="185" t="s">
        <v>109</v>
      </c>
      <c r="B26" s="275"/>
      <c r="C26" s="127"/>
      <c r="D26" s="127"/>
      <c r="E26" s="128"/>
      <c r="F26" s="95"/>
      <c r="G26" s="732"/>
    </row>
  </sheetData>
  <mergeCells count="26">
    <mergeCell ref="B1:I1"/>
    <mergeCell ref="B2:I2"/>
    <mergeCell ref="F17:F18"/>
    <mergeCell ref="F15:F16"/>
    <mergeCell ref="J14:J15"/>
    <mergeCell ref="J16:J17"/>
    <mergeCell ref="A9:B10"/>
    <mergeCell ref="C9:D9"/>
    <mergeCell ref="C10:D10"/>
    <mergeCell ref="F9:G9"/>
    <mergeCell ref="F10:G10"/>
    <mergeCell ref="F13:F14"/>
    <mergeCell ref="F11:F12"/>
    <mergeCell ref="G11:G12"/>
    <mergeCell ref="G13:G14"/>
    <mergeCell ref="G15:G16"/>
    <mergeCell ref="G17:G18"/>
    <mergeCell ref="G25:G26"/>
    <mergeCell ref="H17:H18"/>
    <mergeCell ref="I17:I18"/>
    <mergeCell ref="I11:I12"/>
    <mergeCell ref="I13:I14"/>
    <mergeCell ref="I15:I16"/>
    <mergeCell ref="H11:H12"/>
    <mergeCell ref="H13:H14"/>
    <mergeCell ref="H15:H16"/>
  </mergeCells>
  <phoneticPr fontId="11" type="noConversion"/>
  <hyperlinks>
    <hyperlink ref="A8" location="MENU!A1" display="BACK TO MENU" xr:uid="{00000000-0004-0000-0300-000000000000}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7"/>
  <sheetViews>
    <sheetView showGridLines="0" zoomScale="80" zoomScaleNormal="80" zoomScaleSheetLayoutView="75" workbookViewId="0">
      <selection activeCell="G20" sqref="G20"/>
    </sheetView>
  </sheetViews>
  <sheetFormatPr defaultColWidth="8" defaultRowHeight="13.8"/>
  <cols>
    <col min="1" max="1" width="22.296875" style="58" customWidth="1"/>
    <col min="2" max="2" width="7.19921875" style="100" customWidth="1"/>
    <col min="3" max="3" width="8.19921875" style="57" customWidth="1"/>
    <col min="4" max="4" width="6.19921875" style="56" customWidth="1"/>
    <col min="5" max="5" width="8.296875" style="56" customWidth="1"/>
    <col min="6" max="6" width="23.19921875" style="100" customWidth="1"/>
    <col min="7" max="7" width="10.8984375" style="57" customWidth="1"/>
    <col min="8" max="8" width="13.296875" style="58" bestFit="1" customWidth="1"/>
    <col min="9" max="9" width="11" style="58" bestFit="1" customWidth="1"/>
    <col min="10" max="10" width="16.69921875" style="56" bestFit="1" customWidth="1"/>
    <col min="11" max="11" width="8.296875" style="56" bestFit="1" customWidth="1"/>
    <col min="12" max="12" width="15.09765625" style="56" bestFit="1" customWidth="1"/>
    <col min="13" max="13" width="17.8984375" style="56" customWidth="1"/>
    <col min="14" max="14" width="8.09765625" style="56" bestFit="1" customWidth="1"/>
    <col min="15" max="16384" width="8" style="56"/>
  </cols>
  <sheetData>
    <row r="1" spans="1:15" ht="17.399999999999999">
      <c r="B1" s="734" t="s">
        <v>0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60"/>
    </row>
    <row r="2" spans="1:15" ht="17.399999999999999">
      <c r="B2" s="735" t="s">
        <v>43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61"/>
    </row>
    <row r="3" spans="1:15" ht="17.399999999999999">
      <c r="A3" s="64"/>
      <c r="B3" s="748" t="s">
        <v>44</v>
      </c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61"/>
    </row>
    <row r="4" spans="1:15">
      <c r="B4" s="103"/>
      <c r="C4" s="63"/>
      <c r="D4" s="61"/>
      <c r="E4" s="61"/>
      <c r="F4" s="140"/>
      <c r="G4" s="284"/>
      <c r="H4" s="129"/>
      <c r="I4" s="129"/>
      <c r="J4" s="61"/>
      <c r="K4" s="61"/>
      <c r="L4" s="61"/>
      <c r="M4" s="61"/>
    </row>
    <row r="5" spans="1:15">
      <c r="A5" s="239"/>
      <c r="B5" s="103"/>
      <c r="C5" s="63"/>
      <c r="D5" s="61"/>
      <c r="E5" s="61"/>
      <c r="F5" s="140"/>
      <c r="G5" s="284"/>
      <c r="H5" s="129"/>
      <c r="I5" s="129"/>
      <c r="J5" s="61"/>
      <c r="K5" s="61"/>
      <c r="L5" s="61"/>
      <c r="M5" s="61"/>
    </row>
    <row r="6" spans="1:15">
      <c r="A6" s="239"/>
      <c r="B6" s="103"/>
      <c r="C6" s="63"/>
      <c r="D6" s="61"/>
      <c r="E6" s="61"/>
      <c r="F6" s="140"/>
      <c r="G6" s="284"/>
      <c r="H6" s="129"/>
      <c r="I6" s="129"/>
      <c r="J6" s="61"/>
      <c r="K6" s="61"/>
      <c r="L6" s="61"/>
      <c r="M6" s="61"/>
    </row>
    <row r="7" spans="1:15">
      <c r="A7" s="239" t="s">
        <v>14</v>
      </c>
      <c r="B7" s="103"/>
      <c r="C7" s="63"/>
      <c r="D7" s="61"/>
      <c r="E7" s="61"/>
      <c r="F7" s="103"/>
      <c r="G7" s="63"/>
      <c r="H7" s="65"/>
      <c r="I7" s="502"/>
      <c r="J7" s="61"/>
      <c r="L7" s="67"/>
      <c r="M7" s="105"/>
    </row>
    <row r="8" spans="1:15" ht="18" customHeight="1">
      <c r="A8" s="738" t="s">
        <v>37</v>
      </c>
      <c r="B8" s="738"/>
      <c r="C8" s="752" t="s">
        <v>17</v>
      </c>
      <c r="D8" s="753"/>
      <c r="E8" s="270" t="s">
        <v>18</v>
      </c>
      <c r="F8" s="751" t="s">
        <v>19</v>
      </c>
      <c r="G8" s="751"/>
      <c r="H8" s="348" t="s">
        <v>38</v>
      </c>
      <c r="I8" s="751" t="s">
        <v>18</v>
      </c>
      <c r="J8" s="751"/>
      <c r="K8" s="751"/>
      <c r="L8" s="751"/>
      <c r="M8" s="751"/>
      <c r="N8" s="111"/>
      <c r="O8" s="110"/>
    </row>
    <row r="9" spans="1:15" ht="27.6">
      <c r="A9" s="739"/>
      <c r="B9" s="739"/>
      <c r="C9" s="755" t="s">
        <v>21</v>
      </c>
      <c r="D9" s="756"/>
      <c r="E9" s="271" t="s">
        <v>39</v>
      </c>
      <c r="F9" s="754" t="s">
        <v>23</v>
      </c>
      <c r="G9" s="754"/>
      <c r="H9" s="112" t="s">
        <v>18</v>
      </c>
      <c r="I9" s="113" t="s">
        <v>45</v>
      </c>
      <c r="J9" s="113" t="s">
        <v>46</v>
      </c>
      <c r="K9" s="113" t="s">
        <v>28</v>
      </c>
      <c r="L9" s="113" t="s">
        <v>47</v>
      </c>
      <c r="M9" s="113" t="s">
        <v>48</v>
      </c>
      <c r="N9" s="114"/>
      <c r="O9" s="110"/>
    </row>
    <row r="10" spans="1:15" s="116" customFormat="1" ht="18" customHeight="1">
      <c r="A10" s="520" t="str">
        <f>+'WCSA via NGB'!A11</f>
        <v>CSCL MANZANILLO</v>
      </c>
      <c r="B10" s="521" t="str">
        <f>+'WCSA via NGB'!B11</f>
        <v>068N</v>
      </c>
      <c r="C10" s="520">
        <f>+'WCSA via NGB'!C11</f>
        <v>44415</v>
      </c>
      <c r="D10" s="523" t="s">
        <v>42</v>
      </c>
      <c r="E10" s="524">
        <f>C10+7</f>
        <v>44422</v>
      </c>
      <c r="F10" s="745" t="s">
        <v>154</v>
      </c>
      <c r="G10" s="745" t="s">
        <v>155</v>
      </c>
      <c r="H10" s="749">
        <v>44428</v>
      </c>
      <c r="I10" s="749">
        <f>H10+17</f>
        <v>44445</v>
      </c>
      <c r="J10" s="749">
        <f>H10+22</f>
        <v>44450</v>
      </c>
      <c r="K10" s="749">
        <f>+H10+29</f>
        <v>44457</v>
      </c>
      <c r="L10" s="749">
        <f>H10+34</f>
        <v>44462</v>
      </c>
      <c r="M10" s="749">
        <f>H10+36</f>
        <v>44464</v>
      </c>
      <c r="N10" s="757" t="s">
        <v>115</v>
      </c>
      <c r="O10" s="115"/>
    </row>
    <row r="11" spans="1:15" s="116" customFormat="1" ht="18" customHeight="1">
      <c r="A11" s="525" t="str">
        <f>+'MANZANILLO via SHA'!A11</f>
        <v>NZ NINGBO</v>
      </c>
      <c r="B11" s="526" t="str">
        <f>+'MANZANILLO via SHA'!B11</f>
        <v>002E</v>
      </c>
      <c r="C11" s="525">
        <f>+'MANZANILLO via SHA'!C11</f>
        <v>44410</v>
      </c>
      <c r="D11" s="528" t="s">
        <v>41</v>
      </c>
      <c r="E11" s="529">
        <f>C11+10</f>
        <v>44420</v>
      </c>
      <c r="F11" s="746"/>
      <c r="G11" s="746"/>
      <c r="H11" s="749"/>
      <c r="I11" s="749"/>
      <c r="J11" s="749"/>
      <c r="K11" s="749"/>
      <c r="L11" s="749"/>
      <c r="M11" s="749"/>
      <c r="N11" s="757"/>
      <c r="O11" s="115"/>
    </row>
    <row r="12" spans="1:15" s="116" customFormat="1" ht="18" customHeight="1">
      <c r="A12" s="520" t="str">
        <f>+'WCSA via NGB'!A14</f>
        <v>AS PENELOPE</v>
      </c>
      <c r="B12" s="521" t="str">
        <f>+'WCSA via NGB'!B14</f>
        <v>087N</v>
      </c>
      <c r="C12" s="520">
        <f>+'WCSA via NGB'!C14</f>
        <v>44422</v>
      </c>
      <c r="D12" s="523" t="s">
        <v>42</v>
      </c>
      <c r="E12" s="524">
        <f>C12+7</f>
        <v>44429</v>
      </c>
      <c r="F12" s="745" t="s">
        <v>213</v>
      </c>
      <c r="G12" s="745" t="s">
        <v>214</v>
      </c>
      <c r="H12" s="747">
        <f>H10+7</f>
        <v>44435</v>
      </c>
      <c r="I12" s="747">
        <f>H12+17</f>
        <v>44452</v>
      </c>
      <c r="J12" s="747">
        <f>H12+22</f>
        <v>44457</v>
      </c>
      <c r="K12" s="747">
        <f>+H12+29</f>
        <v>44464</v>
      </c>
      <c r="L12" s="747">
        <f>H12+34</f>
        <v>44469</v>
      </c>
      <c r="M12" s="747">
        <f>H12+36</f>
        <v>44471</v>
      </c>
      <c r="N12" s="757"/>
      <c r="O12" s="117"/>
    </row>
    <row r="13" spans="1:15" s="116" customFormat="1" ht="18" customHeight="1">
      <c r="A13" s="525" t="str">
        <f>+'MANZANILLO via SHA'!A14</f>
        <v xml:space="preserve">	
ZHONG HANG SHENG</v>
      </c>
      <c r="B13" s="526" t="str">
        <f>+'MANZANILLO via SHA'!B14</f>
        <v>136E</v>
      </c>
      <c r="C13" s="525">
        <f>+'MANZANILLO via SHA'!C14</f>
        <v>44417</v>
      </c>
      <c r="D13" s="528" t="s">
        <v>41</v>
      </c>
      <c r="E13" s="529">
        <f>C13+10</f>
        <v>44427</v>
      </c>
      <c r="F13" s="746"/>
      <c r="G13" s="746"/>
      <c r="H13" s="747"/>
      <c r="I13" s="747"/>
      <c r="J13" s="747"/>
      <c r="K13" s="747"/>
      <c r="L13" s="747"/>
      <c r="M13" s="747"/>
      <c r="N13" s="757"/>
    </row>
    <row r="14" spans="1:15" s="116" customFormat="1" ht="18" customHeight="1">
      <c r="A14" s="520" t="str">
        <f>+'WCSA via NGB'!A17</f>
        <v>NZ NINGBO</v>
      </c>
      <c r="B14" s="521" t="str">
        <f>+'WCSA via NGB'!B17</f>
        <v>003N</v>
      </c>
      <c r="C14" s="520">
        <f>+'WCSA via NGB'!C17</f>
        <v>44429</v>
      </c>
      <c r="D14" s="523" t="s">
        <v>42</v>
      </c>
      <c r="E14" s="524">
        <f>C14+7</f>
        <v>44436</v>
      </c>
      <c r="F14" s="745" t="s">
        <v>215</v>
      </c>
      <c r="G14" s="745" t="s">
        <v>216</v>
      </c>
      <c r="H14" s="747">
        <f>H12+7</f>
        <v>44442</v>
      </c>
      <c r="I14" s="747">
        <f>H14+17</f>
        <v>44459</v>
      </c>
      <c r="J14" s="747">
        <f>H14+22</f>
        <v>44464</v>
      </c>
      <c r="K14" s="747">
        <f>+H14+29</f>
        <v>44471</v>
      </c>
      <c r="L14" s="747">
        <f>H14+34</f>
        <v>44476</v>
      </c>
      <c r="M14" s="747">
        <f>H14+36</f>
        <v>44478</v>
      </c>
      <c r="N14" s="757"/>
    </row>
    <row r="15" spans="1:15" s="116" customFormat="1" ht="18" customHeight="1">
      <c r="A15" s="525" t="str">
        <f>+'MANZANILLO via SHA'!A17</f>
        <v>CITY OF BEIJING</v>
      </c>
      <c r="B15" s="526" t="str">
        <f>+'MANZANILLO via SHA'!B17</f>
        <v>032E</v>
      </c>
      <c r="C15" s="525">
        <f>'MANZANILLO via SHA'!C17</f>
        <v>44431</v>
      </c>
      <c r="D15" s="528" t="s">
        <v>41</v>
      </c>
      <c r="E15" s="529">
        <f>C15+10</f>
        <v>44441</v>
      </c>
      <c r="F15" s="746"/>
      <c r="G15" s="746"/>
      <c r="H15" s="747"/>
      <c r="I15" s="747"/>
      <c r="J15" s="747"/>
      <c r="K15" s="747"/>
      <c r="L15" s="747"/>
      <c r="M15" s="747"/>
      <c r="N15" s="757"/>
    </row>
    <row r="16" spans="1:15" s="116" customFormat="1" ht="18" customHeight="1">
      <c r="A16" s="520" t="str">
        <f>+'WCSA via NGB'!A20</f>
        <v>ZHONG HANG SHENG</v>
      </c>
      <c r="B16" s="521" t="str">
        <f>+'WCSA via NGB'!B20</f>
        <v>137N</v>
      </c>
      <c r="C16" s="520">
        <f>+'WCSA via NGB'!C20</f>
        <v>44436</v>
      </c>
      <c r="D16" s="523" t="s">
        <v>42</v>
      </c>
      <c r="E16" s="524">
        <f>C16+7</f>
        <v>44443</v>
      </c>
      <c r="F16" s="745" t="s">
        <v>217</v>
      </c>
      <c r="G16" s="745" t="s">
        <v>153</v>
      </c>
      <c r="H16" s="747">
        <v>44456</v>
      </c>
      <c r="I16" s="747">
        <f>H16+17</f>
        <v>44473</v>
      </c>
      <c r="J16" s="747">
        <f>H16+22</f>
        <v>44478</v>
      </c>
      <c r="K16" s="747">
        <f>+H16+29</f>
        <v>44485</v>
      </c>
      <c r="L16" s="747">
        <f>H16+34</f>
        <v>44490</v>
      </c>
      <c r="M16" s="747">
        <f>H16+36</f>
        <v>44492</v>
      </c>
      <c r="N16" s="757"/>
    </row>
    <row r="17" spans="1:14" s="116" customFormat="1" ht="18" customHeight="1">
      <c r="A17" s="525" t="str">
        <f>+'MANZANILLO via SHA'!A20</f>
        <v>AS PENELOPE</v>
      </c>
      <c r="B17" s="526" t="str">
        <f>+'MANZANILLO via SHA'!B20</f>
        <v>087E</v>
      </c>
      <c r="C17" s="525">
        <f>+'MANZANILLO via SHA'!C20</f>
        <v>44438</v>
      </c>
      <c r="D17" s="528" t="s">
        <v>41</v>
      </c>
      <c r="E17" s="529">
        <f>C17+10</f>
        <v>44448</v>
      </c>
      <c r="F17" s="746"/>
      <c r="G17" s="746"/>
      <c r="H17" s="747"/>
      <c r="I17" s="747"/>
      <c r="J17" s="747"/>
      <c r="K17" s="747"/>
      <c r="L17" s="747"/>
      <c r="M17" s="747"/>
      <c r="N17" s="757"/>
    </row>
    <row r="18" spans="1:14" s="116" customFormat="1" ht="18" customHeight="1">
      <c r="A18" s="520" t="str">
        <f>+'WCSA via NGB'!A23</f>
        <v>CSCL MANZANILLO</v>
      </c>
      <c r="B18" s="521" t="str">
        <f>+'WCSA via NGB'!B23</f>
        <v>069N</v>
      </c>
      <c r="C18" s="520">
        <f>+'WCSA via NGB'!C23</f>
        <v>44443</v>
      </c>
      <c r="D18" s="523" t="s">
        <v>42</v>
      </c>
      <c r="E18" s="524">
        <f t="shared" ref="E18:E19" si="0">E16+7</f>
        <v>44450</v>
      </c>
      <c r="F18" s="745" t="s">
        <v>218</v>
      </c>
      <c r="G18" s="745" t="s">
        <v>219</v>
      </c>
      <c r="H18" s="747">
        <f>H16+7</f>
        <v>44463</v>
      </c>
      <c r="I18" s="747">
        <f>H18+17</f>
        <v>44480</v>
      </c>
      <c r="J18" s="747">
        <f>H18+22</f>
        <v>44485</v>
      </c>
      <c r="K18" s="747">
        <f>+H18+29</f>
        <v>44492</v>
      </c>
      <c r="L18" s="747">
        <f>H18+34</f>
        <v>44497</v>
      </c>
      <c r="M18" s="747">
        <f>H18+36</f>
        <v>44499</v>
      </c>
      <c r="N18" s="545"/>
    </row>
    <row r="19" spans="1:14" s="116" customFormat="1" ht="18" customHeight="1">
      <c r="A19" s="525" t="str">
        <f>+'MANZANILLO via SHA'!A23</f>
        <v>NZ NINGBO</v>
      </c>
      <c r="B19" s="526" t="str">
        <f>+'MANZANILLO via SHA'!B23</f>
        <v>003E</v>
      </c>
      <c r="C19" s="525">
        <f>+'MANZANILLO via SHA'!C23</f>
        <v>44445</v>
      </c>
      <c r="D19" s="528" t="s">
        <v>41</v>
      </c>
      <c r="E19" s="529">
        <f t="shared" si="0"/>
        <v>44455</v>
      </c>
      <c r="F19" s="746"/>
      <c r="G19" s="746"/>
      <c r="H19" s="747"/>
      <c r="I19" s="747"/>
      <c r="J19" s="747"/>
      <c r="K19" s="747"/>
      <c r="L19" s="747"/>
      <c r="M19" s="747"/>
      <c r="N19" s="545"/>
    </row>
    <row r="20" spans="1:14">
      <c r="A20" s="240"/>
      <c r="B20" s="305"/>
      <c r="C20" s="85"/>
      <c r="D20" s="94"/>
      <c r="E20" s="94"/>
      <c r="F20" s="96"/>
      <c r="G20" s="297"/>
      <c r="I20" s="503"/>
      <c r="J20" s="504"/>
      <c r="K20" s="504"/>
      <c r="L20" s="504"/>
      <c r="M20" s="504"/>
    </row>
    <row r="21" spans="1:14">
      <c r="B21" s="299"/>
      <c r="C21" s="82"/>
      <c r="D21" s="83"/>
      <c r="E21" s="83"/>
      <c r="F21" s="287"/>
      <c r="G21" s="296"/>
      <c r="H21" s="91"/>
      <c r="I21" s="91"/>
      <c r="M21" s="80" t="s">
        <v>32</v>
      </c>
    </row>
    <row r="22" spans="1:14" s="135" customFormat="1">
      <c r="A22" s="241" t="s">
        <v>33</v>
      </c>
      <c r="B22" s="306"/>
      <c r="C22" s="130"/>
      <c r="D22" s="131"/>
      <c r="E22" s="131"/>
      <c r="F22" s="132"/>
      <c r="G22" s="298"/>
      <c r="H22" s="133"/>
      <c r="I22" s="750"/>
      <c r="J22" s="750"/>
      <c r="K22" s="134"/>
    </row>
    <row r="23" spans="1:14">
      <c r="A23" s="242" t="s">
        <v>34</v>
      </c>
      <c r="B23" s="301"/>
      <c r="C23" s="93"/>
      <c r="D23" s="94"/>
      <c r="E23" s="94"/>
      <c r="F23" s="95"/>
      <c r="G23" s="292"/>
      <c r="H23" s="136"/>
      <c r="I23" s="744"/>
      <c r="J23" s="744"/>
      <c r="K23" s="110"/>
    </row>
    <row r="24" spans="1:14">
      <c r="A24" s="243" t="s">
        <v>49</v>
      </c>
      <c r="B24" s="305"/>
      <c r="C24" s="85"/>
      <c r="D24" s="94"/>
      <c r="E24" s="94"/>
      <c r="F24" s="96"/>
      <c r="G24" s="297"/>
    </row>
    <row r="25" spans="1:14" ht="14.4">
      <c r="A25" s="240"/>
      <c r="B25" s="126"/>
      <c r="C25" s="97"/>
      <c r="D25" s="137"/>
      <c r="E25" s="98"/>
      <c r="F25" s="99"/>
      <c r="G25" s="291"/>
    </row>
    <row r="26" spans="1:14">
      <c r="A26" s="185" t="s">
        <v>110</v>
      </c>
      <c r="B26" s="303"/>
      <c r="C26" s="138"/>
      <c r="D26" s="139"/>
      <c r="E26" s="128"/>
      <c r="F26" s="95"/>
      <c r="G26" s="292"/>
    </row>
    <row r="27" spans="1:14">
      <c r="A27" s="185" t="s">
        <v>109</v>
      </c>
    </row>
  </sheetData>
  <mergeCells count="55">
    <mergeCell ref="K18:K19"/>
    <mergeCell ref="L18:L19"/>
    <mergeCell ref="M18:M19"/>
    <mergeCell ref="F18:F19"/>
    <mergeCell ref="G18:G19"/>
    <mergeCell ref="H18:H19"/>
    <mergeCell ref="I18:I19"/>
    <mergeCell ref="J18:J19"/>
    <mergeCell ref="N16:N17"/>
    <mergeCell ref="K16:K17"/>
    <mergeCell ref="L16:L17"/>
    <mergeCell ref="M16:M17"/>
    <mergeCell ref="L14:L15"/>
    <mergeCell ref="N14:N15"/>
    <mergeCell ref="K14:K15"/>
    <mergeCell ref="M14:M15"/>
    <mergeCell ref="K12:K13"/>
    <mergeCell ref="N10:N11"/>
    <mergeCell ref="M10:M11"/>
    <mergeCell ref="J10:J11"/>
    <mergeCell ref="K10:K11"/>
    <mergeCell ref="L12:L13"/>
    <mergeCell ref="M12:M13"/>
    <mergeCell ref="N12:N13"/>
    <mergeCell ref="L10:L11"/>
    <mergeCell ref="C8:D8"/>
    <mergeCell ref="F8:G8"/>
    <mergeCell ref="F9:G9"/>
    <mergeCell ref="C9:D9"/>
    <mergeCell ref="I14:I15"/>
    <mergeCell ref="B1:M1"/>
    <mergeCell ref="B2:M2"/>
    <mergeCell ref="B3:M3"/>
    <mergeCell ref="H10:H11"/>
    <mergeCell ref="I22:J22"/>
    <mergeCell ref="H16:H17"/>
    <mergeCell ref="I16:I17"/>
    <mergeCell ref="J16:J17"/>
    <mergeCell ref="H14:H15"/>
    <mergeCell ref="H12:H13"/>
    <mergeCell ref="F12:F13"/>
    <mergeCell ref="I10:I11"/>
    <mergeCell ref="I12:I13"/>
    <mergeCell ref="F10:F11"/>
    <mergeCell ref="I8:M8"/>
    <mergeCell ref="A8:B9"/>
    <mergeCell ref="I23:J23"/>
    <mergeCell ref="F14:F15"/>
    <mergeCell ref="F16:F17"/>
    <mergeCell ref="G10:G11"/>
    <mergeCell ref="G12:G13"/>
    <mergeCell ref="G14:G15"/>
    <mergeCell ref="G16:G17"/>
    <mergeCell ref="J14:J15"/>
    <mergeCell ref="J12:J13"/>
  </mergeCells>
  <hyperlinks>
    <hyperlink ref="A7" location="MENU!A1" display="BACK TO MENU" xr:uid="{00000000-0004-0000-04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9"/>
  <sheetViews>
    <sheetView showGridLines="0" zoomScale="80" zoomScaleNormal="80" workbookViewId="0">
      <selection activeCell="G18" sqref="G18:G19"/>
    </sheetView>
  </sheetViews>
  <sheetFormatPr defaultColWidth="8" defaultRowHeight="13.8"/>
  <cols>
    <col min="1" max="1" width="25.8984375" style="56" customWidth="1"/>
    <col min="2" max="2" width="8.19921875" style="100" customWidth="1"/>
    <col min="3" max="3" width="7.09765625" style="57" bestFit="1" customWidth="1"/>
    <col min="4" max="4" width="5.296875" style="56" bestFit="1" customWidth="1"/>
    <col min="5" max="5" width="7.09765625" style="56" bestFit="1" customWidth="1"/>
    <col min="6" max="6" width="22.8984375" style="58" customWidth="1"/>
    <col min="7" max="7" width="12" style="57" customWidth="1"/>
    <col min="8" max="8" width="16" style="58" bestFit="1" customWidth="1"/>
    <col min="9" max="9" width="16.296875" style="56" bestFit="1" customWidth="1"/>
    <col min="10" max="10" width="16.296875" style="56" customWidth="1"/>
    <col min="11" max="11" width="16.296875" style="56" bestFit="1" customWidth="1"/>
    <col min="12" max="12" width="15.69921875" style="56" customWidth="1"/>
    <col min="13" max="13" width="14.296875" style="56" customWidth="1"/>
    <col min="14" max="14" width="13.19921875" style="56" customWidth="1"/>
    <col min="15" max="15" width="15.296875" style="56" customWidth="1"/>
    <col min="16" max="16" width="7.3984375" style="56" bestFit="1" customWidth="1"/>
    <col min="17" max="17" width="25.09765625" style="56" bestFit="1" customWidth="1"/>
    <col min="18" max="16384" width="8" style="56"/>
  </cols>
  <sheetData>
    <row r="1" spans="1:16" ht="17.399999999999999">
      <c r="B1" s="734" t="s">
        <v>0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60"/>
    </row>
    <row r="2" spans="1:16" ht="17.399999999999999">
      <c r="B2" s="735" t="s">
        <v>50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61"/>
    </row>
    <row r="3" spans="1:16" ht="17.399999999999999">
      <c r="B3" s="730" t="s">
        <v>13</v>
      </c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61"/>
    </row>
    <row r="4" spans="1:16" ht="17.399999999999999">
      <c r="B4" s="761" t="s">
        <v>51</v>
      </c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</row>
    <row r="5" spans="1:16">
      <c r="B5" s="103"/>
      <c r="C5" s="63"/>
      <c r="D5" s="61"/>
      <c r="E5" s="61"/>
      <c r="H5" s="140"/>
      <c r="I5" s="61"/>
      <c r="J5" s="61"/>
      <c r="K5" s="61"/>
      <c r="L5" s="141"/>
      <c r="M5" s="61"/>
      <c r="N5" s="61"/>
      <c r="O5" s="142"/>
    </row>
    <row r="6" spans="1:16">
      <c r="A6" s="62"/>
      <c r="B6" s="103"/>
      <c r="C6" s="63"/>
      <c r="D6" s="61"/>
      <c r="E6" s="61"/>
      <c r="F6" s="64"/>
      <c r="G6" s="63"/>
      <c r="H6" s="65"/>
      <c r="I6" s="61"/>
      <c r="J6" s="61"/>
      <c r="K6" s="61"/>
      <c r="L6" s="61"/>
      <c r="M6" s="61"/>
      <c r="N6" s="67"/>
      <c r="O6" s="66"/>
    </row>
    <row r="7" spans="1:16">
      <c r="A7" s="236" t="s">
        <v>14</v>
      </c>
      <c r="B7" s="103"/>
      <c r="C7" s="63"/>
      <c r="D7" s="61"/>
      <c r="E7" s="61"/>
      <c r="F7" s="64"/>
      <c r="G7" s="63"/>
      <c r="H7" s="65"/>
      <c r="I7" s="61"/>
      <c r="J7" s="61"/>
      <c r="K7" s="61"/>
      <c r="L7" s="61"/>
      <c r="M7" s="61"/>
      <c r="N7" s="67"/>
      <c r="O7" s="66"/>
    </row>
    <row r="8" spans="1:16" ht="18" customHeight="1">
      <c r="A8" s="738" t="s">
        <v>52</v>
      </c>
      <c r="B8" s="738"/>
      <c r="C8" s="740" t="s">
        <v>17</v>
      </c>
      <c r="D8" s="740"/>
      <c r="E8" s="265" t="s">
        <v>18</v>
      </c>
      <c r="F8" s="751" t="s">
        <v>19</v>
      </c>
      <c r="G8" s="751"/>
      <c r="H8" s="248" t="s">
        <v>38</v>
      </c>
      <c r="I8" s="751" t="s">
        <v>18</v>
      </c>
      <c r="J8" s="751"/>
      <c r="K8" s="751"/>
      <c r="L8" s="751"/>
      <c r="M8" s="751"/>
      <c r="N8" s="751"/>
      <c r="O8" s="751"/>
    </row>
    <row r="9" spans="1:16" ht="27.6">
      <c r="A9" s="739"/>
      <c r="B9" s="739"/>
      <c r="C9" s="741" t="s">
        <v>21</v>
      </c>
      <c r="D9" s="741"/>
      <c r="E9" s="271" t="s">
        <v>39</v>
      </c>
      <c r="F9" s="754" t="s">
        <v>23</v>
      </c>
      <c r="G9" s="754"/>
      <c r="H9" s="112" t="s">
        <v>18</v>
      </c>
      <c r="I9" s="113" t="s">
        <v>53</v>
      </c>
      <c r="J9" s="282" t="s">
        <v>54</v>
      </c>
      <c r="K9" s="113" t="s">
        <v>55</v>
      </c>
      <c r="L9" s="113" t="s">
        <v>56</v>
      </c>
      <c r="M9" s="113" t="s">
        <v>57</v>
      </c>
      <c r="N9" s="113" t="s">
        <v>58</v>
      </c>
      <c r="O9" s="283" t="s">
        <v>112</v>
      </c>
    </row>
    <row r="10" spans="1:16" s="116" customFormat="1" ht="19.8" customHeight="1">
      <c r="A10" s="520" t="str">
        <f>+'WCSA via NGB'!A11</f>
        <v>CSCL MANZANILLO</v>
      </c>
      <c r="B10" s="521" t="str">
        <f>+'WCSA via NGB'!B11</f>
        <v>068N</v>
      </c>
      <c r="C10" s="520">
        <f>+'WCSA via NGB'!C11</f>
        <v>44415</v>
      </c>
      <c r="D10" s="523" t="s">
        <v>42</v>
      </c>
      <c r="E10" s="524">
        <f>C10+7</f>
        <v>44422</v>
      </c>
      <c r="F10" s="762" t="s">
        <v>156</v>
      </c>
      <c r="G10" s="762" t="s">
        <v>220</v>
      </c>
      <c r="H10" s="758">
        <v>44425</v>
      </c>
      <c r="I10" s="764">
        <f>H10+19</f>
        <v>44444</v>
      </c>
      <c r="J10" s="764">
        <f>H10+24</f>
        <v>44449</v>
      </c>
      <c r="K10" s="764">
        <f>H10+25</f>
        <v>44450</v>
      </c>
      <c r="L10" s="764">
        <f>H10+28</f>
        <v>44453</v>
      </c>
      <c r="M10" s="764">
        <f>H10+30</f>
        <v>44455</v>
      </c>
      <c r="N10" s="764">
        <f>H10+34</f>
        <v>44459</v>
      </c>
      <c r="O10" s="764">
        <f>N10+7</f>
        <v>44466</v>
      </c>
      <c r="P10" s="760" t="s">
        <v>63</v>
      </c>
    </row>
    <row r="11" spans="1:16" s="116" customFormat="1" ht="19.8" customHeight="1">
      <c r="A11" s="525" t="str">
        <f>+'MANZANILLO via SHA'!A11</f>
        <v>NZ NINGBO</v>
      </c>
      <c r="B11" s="526" t="str">
        <f>+'MANZANILLO via SHA'!B11</f>
        <v>002E</v>
      </c>
      <c r="C11" s="525">
        <f>+'MANZANILLO via SHA'!C11</f>
        <v>44410</v>
      </c>
      <c r="D11" s="528" t="s">
        <v>41</v>
      </c>
      <c r="E11" s="529">
        <f>C11+10</f>
        <v>44420</v>
      </c>
      <c r="F11" s="763"/>
      <c r="G11" s="763"/>
      <c r="H11" s="759"/>
      <c r="I11" s="765"/>
      <c r="J11" s="765"/>
      <c r="K11" s="765"/>
      <c r="L11" s="765"/>
      <c r="M11" s="765"/>
      <c r="N11" s="765"/>
      <c r="O11" s="765"/>
      <c r="P11" s="760"/>
    </row>
    <row r="12" spans="1:16" s="116" customFormat="1" ht="19.8" customHeight="1">
      <c r="A12" s="520" t="str">
        <f>+'WCSA via NGB'!A14</f>
        <v>AS PENELOPE</v>
      </c>
      <c r="B12" s="521" t="str">
        <f>+'WCSA via NGB'!B14</f>
        <v>087N</v>
      </c>
      <c r="C12" s="520">
        <f>+'WCSA via NGB'!C14</f>
        <v>44422</v>
      </c>
      <c r="D12" s="523" t="s">
        <v>42</v>
      </c>
      <c r="E12" s="524">
        <f>C12+7</f>
        <v>44429</v>
      </c>
      <c r="F12" s="762" t="s">
        <v>222</v>
      </c>
      <c r="G12" s="762" t="s">
        <v>221</v>
      </c>
      <c r="H12" s="758">
        <f>H10+7</f>
        <v>44432</v>
      </c>
      <c r="I12" s="758">
        <f>H12+19</f>
        <v>44451</v>
      </c>
      <c r="J12" s="758">
        <f>H12+24</f>
        <v>44456</v>
      </c>
      <c r="K12" s="758">
        <f>H12+25</f>
        <v>44457</v>
      </c>
      <c r="L12" s="758">
        <f>H12+28</f>
        <v>44460</v>
      </c>
      <c r="M12" s="758">
        <f>H12+30</f>
        <v>44462</v>
      </c>
      <c r="N12" s="758">
        <f>H12+34</f>
        <v>44466</v>
      </c>
      <c r="O12" s="758">
        <f>N12+7</f>
        <v>44473</v>
      </c>
      <c r="P12" s="760"/>
    </row>
    <row r="13" spans="1:16" s="116" customFormat="1" ht="19.8" customHeight="1">
      <c r="A13" s="525" t="str">
        <f>+'MANZANILLO via SHA'!A14</f>
        <v xml:space="preserve">	
ZHONG HANG SHENG</v>
      </c>
      <c r="B13" s="526" t="str">
        <f>+'MANZANILLO via SHA'!B14</f>
        <v>136E</v>
      </c>
      <c r="C13" s="525">
        <f>+'MANZANILLO via SHA'!C14</f>
        <v>44417</v>
      </c>
      <c r="D13" s="528" t="s">
        <v>41</v>
      </c>
      <c r="E13" s="529">
        <f>C13+10</f>
        <v>44427</v>
      </c>
      <c r="F13" s="763"/>
      <c r="G13" s="763"/>
      <c r="H13" s="759"/>
      <c r="I13" s="759"/>
      <c r="J13" s="759"/>
      <c r="K13" s="759"/>
      <c r="L13" s="759"/>
      <c r="M13" s="759"/>
      <c r="N13" s="759"/>
      <c r="O13" s="759"/>
      <c r="P13" s="760"/>
    </row>
    <row r="14" spans="1:16" s="116" customFormat="1" ht="19.8" customHeight="1">
      <c r="A14" s="520" t="str">
        <f>+'WCSA via NGB'!A17</f>
        <v>NZ NINGBO</v>
      </c>
      <c r="B14" s="521" t="str">
        <f>+'WCSA via NGB'!B17</f>
        <v>003N</v>
      </c>
      <c r="C14" s="520">
        <f>+'WCSA via NGB'!C17</f>
        <v>44429</v>
      </c>
      <c r="D14" s="523" t="s">
        <v>42</v>
      </c>
      <c r="E14" s="524">
        <f>C14+7</f>
        <v>44436</v>
      </c>
      <c r="F14" s="762" t="s">
        <v>223</v>
      </c>
      <c r="G14" s="762" t="s">
        <v>148</v>
      </c>
      <c r="H14" s="758">
        <f>H12+7</f>
        <v>44439</v>
      </c>
      <c r="I14" s="758">
        <f>H14+19</f>
        <v>44458</v>
      </c>
      <c r="J14" s="758">
        <f>H14+24</f>
        <v>44463</v>
      </c>
      <c r="K14" s="758">
        <f>H14+25</f>
        <v>44464</v>
      </c>
      <c r="L14" s="758">
        <f>H14+28</f>
        <v>44467</v>
      </c>
      <c r="M14" s="758">
        <f>H14+30</f>
        <v>44469</v>
      </c>
      <c r="N14" s="758">
        <f>H14+34</f>
        <v>44473</v>
      </c>
      <c r="O14" s="758">
        <f>N14+7</f>
        <v>44480</v>
      </c>
      <c r="P14" s="760"/>
    </row>
    <row r="15" spans="1:16" s="116" customFormat="1" ht="19.8" customHeight="1">
      <c r="A15" s="525" t="str">
        <f>+'MANZANILLO via SHA'!A17</f>
        <v>CITY OF BEIJING</v>
      </c>
      <c r="B15" s="526" t="str">
        <f>+'MANZANILLO via SHA'!B17</f>
        <v>032E</v>
      </c>
      <c r="C15" s="525">
        <f>'MANZANILLO via SHA'!C17</f>
        <v>44431</v>
      </c>
      <c r="D15" s="528" t="s">
        <v>41</v>
      </c>
      <c r="E15" s="529">
        <f>C15+10</f>
        <v>44441</v>
      </c>
      <c r="F15" s="763"/>
      <c r="G15" s="763"/>
      <c r="H15" s="759"/>
      <c r="I15" s="759"/>
      <c r="J15" s="759"/>
      <c r="K15" s="759"/>
      <c r="L15" s="759"/>
      <c r="M15" s="759"/>
      <c r="N15" s="759"/>
      <c r="O15" s="759"/>
      <c r="P15" s="760"/>
    </row>
    <row r="16" spans="1:16" s="116" customFormat="1" ht="19.8" customHeight="1">
      <c r="A16" s="520" t="str">
        <f>+'WCSA via NGB'!A20</f>
        <v>ZHONG HANG SHENG</v>
      </c>
      <c r="B16" s="521" t="str">
        <f>+'WCSA via NGB'!B20</f>
        <v>137N</v>
      </c>
      <c r="C16" s="520">
        <f>+'WCSA via NGB'!C20</f>
        <v>44436</v>
      </c>
      <c r="D16" s="523" t="s">
        <v>42</v>
      </c>
      <c r="E16" s="524">
        <f>C16+7</f>
        <v>44443</v>
      </c>
      <c r="F16" s="766" t="s">
        <v>224</v>
      </c>
      <c r="G16" s="762" t="s">
        <v>225</v>
      </c>
      <c r="H16" s="758">
        <f>H14+7</f>
        <v>44446</v>
      </c>
      <c r="I16" s="758">
        <f>H16+19</f>
        <v>44465</v>
      </c>
      <c r="J16" s="758">
        <f>H16+24</f>
        <v>44470</v>
      </c>
      <c r="K16" s="758">
        <f>H16+25</f>
        <v>44471</v>
      </c>
      <c r="L16" s="758">
        <f>H16+28</f>
        <v>44474</v>
      </c>
      <c r="M16" s="758">
        <f>H16+30</f>
        <v>44476</v>
      </c>
      <c r="N16" s="758">
        <f>H16+34</f>
        <v>44480</v>
      </c>
      <c r="O16" s="758">
        <f>N16+7</f>
        <v>44487</v>
      </c>
      <c r="P16" s="760"/>
    </row>
    <row r="17" spans="1:16" s="116" customFormat="1" ht="19.8" customHeight="1">
      <c r="A17" s="525" t="str">
        <f>+'MANZANILLO via SHA'!A20</f>
        <v>AS PENELOPE</v>
      </c>
      <c r="B17" s="526" t="str">
        <f>+'MANZANILLO via SHA'!B20</f>
        <v>087E</v>
      </c>
      <c r="C17" s="525">
        <f>+'MANZANILLO via SHA'!C20</f>
        <v>44438</v>
      </c>
      <c r="D17" s="528" t="s">
        <v>41</v>
      </c>
      <c r="E17" s="529">
        <f>C17+10</f>
        <v>44448</v>
      </c>
      <c r="F17" s="763"/>
      <c r="G17" s="763"/>
      <c r="H17" s="759"/>
      <c r="I17" s="759"/>
      <c r="J17" s="759"/>
      <c r="K17" s="759"/>
      <c r="L17" s="759"/>
      <c r="M17" s="759"/>
      <c r="N17" s="759"/>
      <c r="O17" s="759"/>
      <c r="P17" s="760"/>
    </row>
    <row r="18" spans="1:16" ht="19.8" customHeight="1">
      <c r="A18" s="520" t="str">
        <f>+'WCSA via NGB'!A23</f>
        <v>CSCL MANZANILLO</v>
      </c>
      <c r="B18" s="521" t="str">
        <f>+'WCSA via NGB'!B23</f>
        <v>069N</v>
      </c>
      <c r="C18" s="520">
        <f>+'WCSA via NGB'!C23</f>
        <v>44443</v>
      </c>
      <c r="D18" s="523" t="s">
        <v>42</v>
      </c>
      <c r="E18" s="524">
        <f t="shared" ref="E18:E19" si="0">E16+7</f>
        <v>44450</v>
      </c>
      <c r="F18" s="766" t="s">
        <v>226</v>
      </c>
      <c r="G18" s="762" t="s">
        <v>157</v>
      </c>
      <c r="H18" s="758">
        <f>H16+7</f>
        <v>44453</v>
      </c>
      <c r="I18" s="758">
        <f>H18+19</f>
        <v>44472</v>
      </c>
      <c r="J18" s="758">
        <f>H18+24</f>
        <v>44477</v>
      </c>
      <c r="K18" s="758">
        <f>H18+25</f>
        <v>44478</v>
      </c>
      <c r="L18" s="758">
        <f>H18+28</f>
        <v>44481</v>
      </c>
      <c r="M18" s="758">
        <f>H18+30</f>
        <v>44483</v>
      </c>
      <c r="N18" s="758">
        <f>H18+34</f>
        <v>44487</v>
      </c>
      <c r="O18" s="758">
        <f>N18+7</f>
        <v>44494</v>
      </c>
    </row>
    <row r="19" spans="1:16" ht="19.8" customHeight="1">
      <c r="A19" s="525" t="str">
        <f>+'MANZANILLO via SHA'!A23</f>
        <v>NZ NINGBO</v>
      </c>
      <c r="B19" s="526" t="str">
        <f>+'MANZANILLO via SHA'!B23</f>
        <v>003E</v>
      </c>
      <c r="C19" s="525">
        <f>+'MANZANILLO via SHA'!C23</f>
        <v>44445</v>
      </c>
      <c r="D19" s="528" t="s">
        <v>41</v>
      </c>
      <c r="E19" s="529">
        <f t="shared" si="0"/>
        <v>44455</v>
      </c>
      <c r="F19" s="763"/>
      <c r="G19" s="763"/>
      <c r="H19" s="759"/>
      <c r="I19" s="759"/>
      <c r="J19" s="759"/>
      <c r="K19" s="759"/>
      <c r="L19" s="759"/>
      <c r="M19" s="759"/>
      <c r="N19" s="759"/>
      <c r="O19" s="759"/>
    </row>
    <row r="20" spans="1:16">
      <c r="A20" s="611"/>
      <c r="B20" s="611"/>
      <c r="C20" s="612"/>
      <c r="D20" s="613"/>
      <c r="E20" s="612"/>
      <c r="F20" s="614"/>
      <c r="G20" s="614"/>
      <c r="H20" s="615"/>
      <c r="I20" s="615"/>
      <c r="J20" s="615"/>
      <c r="K20" s="615"/>
      <c r="L20" s="615"/>
      <c r="M20" s="615"/>
      <c r="N20" s="615"/>
      <c r="O20" s="615"/>
    </row>
    <row r="21" spans="1:16">
      <c r="A21" s="611"/>
      <c r="B21" s="611"/>
      <c r="C21" s="612"/>
      <c r="D21" s="613"/>
      <c r="E21" s="612"/>
      <c r="F21" s="614"/>
      <c r="G21" s="614"/>
      <c r="H21" s="615"/>
      <c r="I21" s="615"/>
      <c r="J21" s="615"/>
      <c r="K21" s="615"/>
      <c r="L21" s="615"/>
      <c r="M21" s="615"/>
      <c r="N21" s="615"/>
      <c r="O21" s="615"/>
    </row>
    <row r="22" spans="1:16">
      <c r="A22" s="81" t="s">
        <v>33</v>
      </c>
      <c r="B22" s="299"/>
      <c r="C22" s="82"/>
      <c r="D22" s="83"/>
      <c r="E22" s="83"/>
      <c r="F22" s="288"/>
      <c r="G22" s="296"/>
      <c r="H22" s="84"/>
      <c r="K22" s="110"/>
    </row>
    <row r="23" spans="1:16" ht="14.4">
      <c r="A23" s="143" t="s">
        <v>34</v>
      </c>
      <c r="B23" s="300"/>
      <c r="C23" s="89"/>
      <c r="D23" s="90"/>
      <c r="E23" s="90"/>
      <c r="F23" s="288"/>
      <c r="G23" s="296"/>
      <c r="H23" s="91"/>
      <c r="I23" s="187"/>
      <c r="J23" s="187"/>
      <c r="K23" s="110"/>
    </row>
    <row r="24" spans="1:16">
      <c r="A24" s="125" t="s">
        <v>49</v>
      </c>
      <c r="B24" s="301"/>
      <c r="C24" s="93"/>
      <c r="D24" s="94"/>
      <c r="E24" s="94"/>
      <c r="F24" s="289"/>
      <c r="G24" s="292"/>
      <c r="H24" s="136"/>
      <c r="I24" s="187"/>
      <c r="J24" s="187"/>
      <c r="O24" s="80" t="s">
        <v>32</v>
      </c>
    </row>
    <row r="25" spans="1:16" ht="14.4">
      <c r="A25" s="85"/>
      <c r="B25" s="302"/>
      <c r="C25" s="86"/>
      <c r="D25" s="87"/>
      <c r="E25" s="87"/>
      <c r="F25" s="307"/>
      <c r="G25" s="354"/>
      <c r="H25" s="91"/>
      <c r="I25" s="110"/>
      <c r="J25" s="110"/>
      <c r="K25" s="110"/>
    </row>
    <row r="26" spans="1:16" ht="14.4">
      <c r="A26" s="185" t="s">
        <v>110</v>
      </c>
      <c r="B26" s="126"/>
      <c r="C26" s="97"/>
      <c r="D26" s="137"/>
      <c r="E26" s="98"/>
      <c r="F26" s="290"/>
      <c r="G26" s="291"/>
      <c r="H26" s="136"/>
      <c r="I26" s="187"/>
      <c r="J26" s="187"/>
      <c r="K26" s="110"/>
    </row>
    <row r="27" spans="1:16">
      <c r="A27" s="185" t="s">
        <v>109</v>
      </c>
      <c r="B27" s="303"/>
      <c r="C27" s="138"/>
      <c r="D27" s="139"/>
      <c r="E27" s="128"/>
      <c r="F27" s="289"/>
      <c r="G27" s="292"/>
      <c r="H27" s="91"/>
      <c r="I27" s="187"/>
      <c r="J27" s="187"/>
    </row>
    <row r="28" spans="1:16" ht="14.4" thickBot="1"/>
    <row r="29" spans="1:16" ht="14.4" thickBot="1">
      <c r="A29" s="232" t="s">
        <v>59</v>
      </c>
      <c r="B29" s="304"/>
      <c r="C29" s="233"/>
      <c r="D29" s="233"/>
      <c r="E29" s="233"/>
      <c r="F29" s="233"/>
      <c r="G29" s="355"/>
      <c r="H29" s="233"/>
      <c r="I29" s="233"/>
      <c r="J29" s="234"/>
    </row>
  </sheetData>
  <mergeCells count="64">
    <mergeCell ref="K18:K19"/>
    <mergeCell ref="L18:L19"/>
    <mergeCell ref="M18:M19"/>
    <mergeCell ref="N18:N19"/>
    <mergeCell ref="O18:O19"/>
    <mergeCell ref="F18:F19"/>
    <mergeCell ref="G18:G19"/>
    <mergeCell ref="H18:H19"/>
    <mergeCell ref="I18:I19"/>
    <mergeCell ref="J18:J19"/>
    <mergeCell ref="F12:F13"/>
    <mergeCell ref="G12:G13"/>
    <mergeCell ref="F14:F15"/>
    <mergeCell ref="G14:G15"/>
    <mergeCell ref="F16:F17"/>
    <mergeCell ref="G16:G17"/>
    <mergeCell ref="H16:H17"/>
    <mergeCell ref="I16:I17"/>
    <mergeCell ref="J16:J17"/>
    <mergeCell ref="K16:K17"/>
    <mergeCell ref="L16:L17"/>
    <mergeCell ref="K10:K11"/>
    <mergeCell ref="L10:L11"/>
    <mergeCell ref="M10:M11"/>
    <mergeCell ref="N10:N11"/>
    <mergeCell ref="O10:O11"/>
    <mergeCell ref="P12:P13"/>
    <mergeCell ref="P14:P15"/>
    <mergeCell ref="P16:P17"/>
    <mergeCell ref="K12:K13"/>
    <mergeCell ref="L12:L13"/>
    <mergeCell ref="M12:M13"/>
    <mergeCell ref="N12:N13"/>
    <mergeCell ref="O12:O13"/>
    <mergeCell ref="K14:K15"/>
    <mergeCell ref="L14:L15"/>
    <mergeCell ref="M14:M15"/>
    <mergeCell ref="N14:N15"/>
    <mergeCell ref="O14:O15"/>
    <mergeCell ref="M16:M17"/>
    <mergeCell ref="N16:N17"/>
    <mergeCell ref="O16:O17"/>
    <mergeCell ref="P10:P11"/>
    <mergeCell ref="B1:O1"/>
    <mergeCell ref="B2:O2"/>
    <mergeCell ref="B3:O3"/>
    <mergeCell ref="B4:O4"/>
    <mergeCell ref="A8:B9"/>
    <mergeCell ref="C8:D8"/>
    <mergeCell ref="I8:O8"/>
    <mergeCell ref="C9:D9"/>
    <mergeCell ref="F8:G8"/>
    <mergeCell ref="F9:G9"/>
    <mergeCell ref="F10:F11"/>
    <mergeCell ref="G10:G11"/>
    <mergeCell ref="H10:H11"/>
    <mergeCell ref="I10:I11"/>
    <mergeCell ref="J10:J11"/>
    <mergeCell ref="H12:H13"/>
    <mergeCell ref="I12:I13"/>
    <mergeCell ref="J12:J13"/>
    <mergeCell ref="H14:H15"/>
    <mergeCell ref="I14:I15"/>
    <mergeCell ref="J14:J15"/>
  </mergeCells>
  <phoneticPr fontId="11" type="noConversion"/>
  <hyperlinks>
    <hyperlink ref="A7" location="MENU!A1" display="BACK TO MENU" xr:uid="{00000000-0004-0000-05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V54"/>
  <sheetViews>
    <sheetView showGridLines="0" topLeftCell="C10" zoomScale="80" zoomScaleNormal="80" workbookViewId="0">
      <selection activeCell="F23" sqref="F23:G23"/>
    </sheetView>
  </sheetViews>
  <sheetFormatPr defaultColWidth="8" defaultRowHeight="13.8"/>
  <cols>
    <col min="1" max="1" width="25.8984375" style="144" customWidth="1"/>
    <col min="2" max="2" width="8.19921875" style="147" customWidth="1"/>
    <col min="3" max="3" width="9" style="146" customWidth="1"/>
    <col min="4" max="4" width="5.69921875" style="144" customWidth="1"/>
    <col min="5" max="5" width="9.19921875" style="144" customWidth="1"/>
    <col min="6" max="6" width="27.296875" style="147" customWidth="1"/>
    <col min="7" max="7" width="13.69921875" style="147" customWidth="1"/>
    <col min="8" max="8" width="15.69921875" style="147" bestFit="1" customWidth="1"/>
    <col min="9" max="9" width="8.8984375" style="144" bestFit="1" customWidth="1"/>
    <col min="10" max="10" width="12.09765625" style="144" customWidth="1"/>
    <col min="11" max="11" width="14.69921875" style="144" bestFit="1" customWidth="1"/>
    <col min="12" max="12" width="18" style="144" bestFit="1" customWidth="1"/>
    <col min="13" max="14" width="8" style="373"/>
    <col min="15" max="15" width="17.69921875" style="373" customWidth="1"/>
    <col min="16" max="16" width="8" style="373"/>
    <col min="17" max="17" width="8.8984375" style="373" bestFit="1" customWidth="1"/>
    <col min="18" max="18" width="10" style="373" customWidth="1"/>
    <col min="19" max="19" width="8" style="373"/>
    <col min="20" max="20" width="6.3984375" style="144" bestFit="1" customWidth="1"/>
    <col min="21" max="16384" width="8" style="144"/>
  </cols>
  <sheetData>
    <row r="1" spans="1:22" ht="17.399999999999999">
      <c r="B1" s="769" t="s">
        <v>0</v>
      </c>
      <c r="C1" s="769"/>
      <c r="D1" s="769"/>
      <c r="E1" s="769"/>
      <c r="F1" s="769"/>
      <c r="G1" s="769"/>
      <c r="H1" s="769"/>
      <c r="I1" s="769"/>
      <c r="J1" s="769"/>
      <c r="K1" s="769"/>
      <c r="L1" s="769"/>
      <c r="T1" s="150"/>
    </row>
    <row r="2" spans="1:22" ht="17.399999999999999">
      <c r="B2" s="768" t="s">
        <v>118</v>
      </c>
      <c r="C2" s="768"/>
      <c r="D2" s="768"/>
      <c r="E2" s="768"/>
      <c r="F2" s="768"/>
      <c r="G2" s="768"/>
      <c r="H2" s="768"/>
      <c r="I2" s="768"/>
      <c r="J2" s="768"/>
      <c r="K2" s="768"/>
      <c r="L2" s="768"/>
      <c r="T2" s="156"/>
    </row>
    <row r="3" spans="1:22" ht="17.399999999999999">
      <c r="B3" s="767" t="s">
        <v>81</v>
      </c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372"/>
      <c r="T3" s="168"/>
    </row>
    <row r="4" spans="1:22" ht="15.75" customHeight="1"/>
    <row r="5" spans="1:22">
      <c r="A5" s="236" t="s">
        <v>14</v>
      </c>
    </row>
    <row r="6" spans="1:22" ht="18" customHeight="1">
      <c r="A6" s="770" t="s">
        <v>142</v>
      </c>
      <c r="B6" s="771"/>
      <c r="C6" s="780" t="s">
        <v>17</v>
      </c>
      <c r="D6" s="781"/>
      <c r="E6" s="370" t="s">
        <v>18</v>
      </c>
      <c r="F6" s="774" t="s">
        <v>19</v>
      </c>
      <c r="G6" s="775"/>
      <c r="H6" s="436" t="s">
        <v>65</v>
      </c>
      <c r="I6" s="777" t="s">
        <v>18</v>
      </c>
      <c r="J6" s="778"/>
      <c r="K6" s="778"/>
      <c r="L6" s="778"/>
      <c r="M6" s="778"/>
      <c r="N6" s="778"/>
      <c r="O6" s="778"/>
      <c r="P6" s="778"/>
      <c r="Q6" s="778"/>
      <c r="R6" s="778"/>
      <c r="S6" s="779"/>
    </row>
    <row r="7" spans="1:22" s="377" customFormat="1" ht="70.5" customHeight="1">
      <c r="A7" s="772"/>
      <c r="B7" s="773"/>
      <c r="C7" s="368" t="s">
        <v>21</v>
      </c>
      <c r="D7" s="514"/>
      <c r="E7" s="515" t="s">
        <v>66</v>
      </c>
      <c r="F7" s="776" t="s">
        <v>23</v>
      </c>
      <c r="G7" s="776"/>
      <c r="H7" s="437" t="s">
        <v>18</v>
      </c>
      <c r="I7" s="374" t="s">
        <v>82</v>
      </c>
      <c r="J7" s="375" t="s">
        <v>83</v>
      </c>
      <c r="K7" s="376" t="s">
        <v>84</v>
      </c>
      <c r="L7" s="376" t="s">
        <v>119</v>
      </c>
      <c r="M7" s="604" t="s">
        <v>87</v>
      </c>
      <c r="N7" s="604" t="s">
        <v>88</v>
      </c>
      <c r="O7" s="353" t="s">
        <v>89</v>
      </c>
      <c r="P7" s="353" t="s">
        <v>90</v>
      </c>
      <c r="Q7" s="353" t="s">
        <v>91</v>
      </c>
      <c r="R7" s="353" t="s">
        <v>92</v>
      </c>
      <c r="S7" s="353" t="s">
        <v>93</v>
      </c>
    </row>
    <row r="8" spans="1:22" s="145" customFormat="1" ht="18" customHeight="1">
      <c r="A8" s="539"/>
      <c r="B8" s="540"/>
      <c r="C8" s="618"/>
      <c r="D8" s="576"/>
      <c r="E8" s="577"/>
      <c r="F8" s="441" t="s">
        <v>239</v>
      </c>
      <c r="G8" s="433" t="s">
        <v>240</v>
      </c>
      <c r="H8" s="403">
        <v>44415</v>
      </c>
      <c r="I8" s="403">
        <f>H8+15</f>
        <v>44430</v>
      </c>
      <c r="J8" s="404" t="s">
        <v>31</v>
      </c>
      <c r="K8" s="404" t="s">
        <v>31</v>
      </c>
      <c r="L8" s="404" t="s">
        <v>31</v>
      </c>
      <c r="M8" s="404" t="s">
        <v>31</v>
      </c>
      <c r="N8" s="404" t="s">
        <v>31</v>
      </c>
      <c r="O8" s="404" t="s">
        <v>31</v>
      </c>
      <c r="P8" s="404" t="s">
        <v>31</v>
      </c>
      <c r="Q8" s="404" t="s">
        <v>31</v>
      </c>
      <c r="R8" s="404" t="s">
        <v>31</v>
      </c>
      <c r="S8" s="404" t="s">
        <v>31</v>
      </c>
      <c r="T8" s="211" t="s">
        <v>101</v>
      </c>
      <c r="U8"/>
      <c r="V8"/>
    </row>
    <row r="9" spans="1:22" ht="18" customHeight="1">
      <c r="A9" s="541" t="s">
        <v>158</v>
      </c>
      <c r="B9" s="541" t="s">
        <v>227</v>
      </c>
      <c r="C9" s="445">
        <v>44410</v>
      </c>
      <c r="D9" s="516" t="s">
        <v>41</v>
      </c>
      <c r="E9" s="445">
        <f>+C9+2</f>
        <v>44412</v>
      </c>
      <c r="F9" s="534" t="s">
        <v>247</v>
      </c>
      <c r="G9" s="432" t="s">
        <v>248</v>
      </c>
      <c r="H9" s="393">
        <v>44415</v>
      </c>
      <c r="I9" s="394">
        <v>44373</v>
      </c>
      <c r="J9" s="394" t="s">
        <v>31</v>
      </c>
      <c r="K9" s="393" t="s">
        <v>31</v>
      </c>
      <c r="L9" s="393" t="s">
        <v>31</v>
      </c>
      <c r="M9" s="393" t="s">
        <v>31</v>
      </c>
      <c r="N9" s="393" t="s">
        <v>31</v>
      </c>
      <c r="O9" s="393" t="s">
        <v>31</v>
      </c>
      <c r="P9" s="393" t="s">
        <v>31</v>
      </c>
      <c r="Q9" s="393" t="s">
        <v>31</v>
      </c>
      <c r="R9" s="393" t="s">
        <v>31</v>
      </c>
      <c r="S9" s="393" t="s">
        <v>31</v>
      </c>
      <c r="T9" s="169" t="s">
        <v>102</v>
      </c>
      <c r="U9"/>
      <c r="V9"/>
    </row>
    <row r="10" spans="1:22" ht="18" customHeight="1">
      <c r="A10" s="438" t="s">
        <v>132</v>
      </c>
      <c r="B10" s="642" t="s">
        <v>228</v>
      </c>
      <c r="C10" s="645">
        <v>44409</v>
      </c>
      <c r="D10" s="517" t="s">
        <v>42</v>
      </c>
      <c r="E10" s="513">
        <f>C10+2</f>
        <v>44411</v>
      </c>
      <c r="F10" s="543" t="s">
        <v>254</v>
      </c>
      <c r="G10" s="543" t="s">
        <v>255</v>
      </c>
      <c r="H10" s="428">
        <v>44414</v>
      </c>
      <c r="I10" s="429" t="s">
        <v>31</v>
      </c>
      <c r="J10" s="428">
        <v>44432</v>
      </c>
      <c r="K10" s="428">
        <f>+J10+9</f>
        <v>44441</v>
      </c>
      <c r="L10" s="428">
        <f>+K10+5</f>
        <v>44446</v>
      </c>
      <c r="M10" s="619" t="s">
        <v>31</v>
      </c>
      <c r="N10" s="430" t="s">
        <v>31</v>
      </c>
      <c r="O10" s="430" t="s">
        <v>31</v>
      </c>
      <c r="P10" s="430" t="s">
        <v>31</v>
      </c>
      <c r="Q10" s="430" t="s">
        <v>31</v>
      </c>
      <c r="R10" s="430" t="s">
        <v>31</v>
      </c>
      <c r="S10" s="430" t="s">
        <v>31</v>
      </c>
      <c r="T10" s="431" t="s">
        <v>105</v>
      </c>
      <c r="U10"/>
      <c r="V10"/>
    </row>
    <row r="11" spans="1:22" ht="18" customHeight="1">
      <c r="A11" s="643" t="s">
        <v>131</v>
      </c>
      <c r="B11" s="644" t="s">
        <v>229</v>
      </c>
      <c r="C11" s="646">
        <v>44410</v>
      </c>
      <c r="D11" s="588" t="s">
        <v>41</v>
      </c>
      <c r="E11" s="589">
        <f>C11+2</f>
        <v>44412</v>
      </c>
      <c r="F11" s="535" t="s">
        <v>129</v>
      </c>
      <c r="G11" s="536"/>
      <c r="H11" s="561"/>
      <c r="I11" s="562" t="s">
        <v>31</v>
      </c>
      <c r="J11" s="562" t="s">
        <v>31</v>
      </c>
      <c r="K11" s="562" t="s">
        <v>31</v>
      </c>
      <c r="L11" s="562" t="s">
        <v>31</v>
      </c>
      <c r="M11" s="563"/>
      <c r="N11" s="564" t="s">
        <v>31</v>
      </c>
      <c r="O11" s="565" t="s">
        <v>31</v>
      </c>
      <c r="P11" s="561"/>
      <c r="Q11" s="565" t="s">
        <v>31</v>
      </c>
      <c r="R11" s="565" t="s">
        <v>31</v>
      </c>
      <c r="S11" s="561"/>
      <c r="T11" s="590" t="s">
        <v>103</v>
      </c>
      <c r="U11"/>
      <c r="V11"/>
    </row>
    <row r="12" spans="1:22" s="179" customFormat="1" ht="18" customHeight="1">
      <c r="A12" s="586"/>
      <c r="B12" s="587"/>
      <c r="C12" s="649"/>
      <c r="D12" s="649"/>
      <c r="E12" s="649"/>
      <c r="F12" s="535" t="s">
        <v>129</v>
      </c>
      <c r="G12" s="536"/>
      <c r="H12" s="561"/>
      <c r="I12" s="562" t="s">
        <v>31</v>
      </c>
      <c r="J12" s="562" t="s">
        <v>31</v>
      </c>
      <c r="K12" s="562" t="s">
        <v>31</v>
      </c>
      <c r="L12" s="562" t="s">
        <v>31</v>
      </c>
      <c r="M12" s="563"/>
      <c r="N12" s="564" t="s">
        <v>31</v>
      </c>
      <c r="O12" s="565" t="s">
        <v>31</v>
      </c>
      <c r="P12" s="561"/>
      <c r="Q12" s="565" t="s">
        <v>31</v>
      </c>
      <c r="R12" s="565" t="s">
        <v>31</v>
      </c>
      <c r="S12" s="561"/>
      <c r="T12" s="371" t="s">
        <v>104</v>
      </c>
      <c r="U12" s="591"/>
      <c r="V12" s="591"/>
    </row>
    <row r="13" spans="1:22" ht="18" customHeight="1">
      <c r="C13" s="581"/>
      <c r="D13" s="582"/>
      <c r="E13" s="583"/>
      <c r="F13" s="509" t="s">
        <v>168</v>
      </c>
      <c r="G13" s="388" t="s">
        <v>259</v>
      </c>
      <c r="H13" s="389">
        <v>44419</v>
      </c>
      <c r="I13" s="390" t="s">
        <v>31</v>
      </c>
      <c r="J13" s="390" t="s">
        <v>31</v>
      </c>
      <c r="K13" s="390" t="s">
        <v>31</v>
      </c>
      <c r="L13" s="390" t="s">
        <v>31</v>
      </c>
      <c r="M13" s="391">
        <f>+N13+3</f>
        <v>44450</v>
      </c>
      <c r="N13" s="391">
        <f>+O13+3</f>
        <v>44447</v>
      </c>
      <c r="O13" s="391">
        <f>+H13+25</f>
        <v>44444</v>
      </c>
      <c r="P13" s="392" t="s">
        <v>31</v>
      </c>
      <c r="Q13" s="391">
        <f>H13+35</f>
        <v>44454</v>
      </c>
      <c r="R13" s="392" t="s">
        <v>31</v>
      </c>
      <c r="S13" s="392" t="s">
        <v>31</v>
      </c>
      <c r="T13" s="364" t="s">
        <v>106</v>
      </c>
      <c r="U13"/>
      <c r="V13"/>
    </row>
    <row r="14" spans="1:22" s="560" customFormat="1" ht="18" customHeight="1">
      <c r="A14" s="539"/>
      <c r="B14" s="540"/>
      <c r="C14" s="618"/>
      <c r="D14" s="576"/>
      <c r="E14" s="577"/>
      <c r="F14" s="441" t="s">
        <v>241</v>
      </c>
      <c r="G14" s="433" t="s">
        <v>242</v>
      </c>
      <c r="H14" s="403">
        <f>+H8+7</f>
        <v>44422</v>
      </c>
      <c r="I14" s="403">
        <f>H14+15</f>
        <v>44437</v>
      </c>
      <c r="J14" s="404" t="s">
        <v>31</v>
      </c>
      <c r="K14" s="404" t="s">
        <v>31</v>
      </c>
      <c r="L14" s="404" t="s">
        <v>31</v>
      </c>
      <c r="M14" s="404" t="s">
        <v>31</v>
      </c>
      <c r="N14" s="404" t="s">
        <v>31</v>
      </c>
      <c r="O14" s="404" t="s">
        <v>31</v>
      </c>
      <c r="P14" s="404" t="s">
        <v>31</v>
      </c>
      <c r="Q14" s="404" t="s">
        <v>31</v>
      </c>
      <c r="R14" s="404" t="s">
        <v>31</v>
      </c>
      <c r="S14" s="404" t="s">
        <v>31</v>
      </c>
      <c r="T14" s="211" t="s">
        <v>101</v>
      </c>
    </row>
    <row r="15" spans="1:22" ht="18" customHeight="1">
      <c r="A15" s="541" t="s">
        <v>158</v>
      </c>
      <c r="B15" s="541" t="s">
        <v>230</v>
      </c>
      <c r="C15" s="445">
        <f>C11+7</f>
        <v>44417</v>
      </c>
      <c r="D15" s="516" t="s">
        <v>41</v>
      </c>
      <c r="E15" s="445">
        <f>+C15+2</f>
        <v>44419</v>
      </c>
      <c r="F15" s="535" t="s">
        <v>129</v>
      </c>
      <c r="G15" s="536"/>
      <c r="H15" s="561"/>
      <c r="I15" s="562" t="s">
        <v>31</v>
      </c>
      <c r="J15" s="562" t="s">
        <v>31</v>
      </c>
      <c r="K15" s="562" t="s">
        <v>31</v>
      </c>
      <c r="L15" s="562" t="s">
        <v>31</v>
      </c>
      <c r="M15" s="563"/>
      <c r="N15" s="564" t="s">
        <v>31</v>
      </c>
      <c r="O15" s="565" t="s">
        <v>31</v>
      </c>
      <c r="P15" s="561"/>
      <c r="Q15" s="565" t="s">
        <v>31</v>
      </c>
      <c r="R15" s="565" t="s">
        <v>31</v>
      </c>
      <c r="S15" s="561"/>
      <c r="T15" s="169" t="s">
        <v>102</v>
      </c>
    </row>
    <row r="16" spans="1:22" s="179" customFormat="1" ht="18" customHeight="1">
      <c r="A16" s="438" t="s">
        <v>133</v>
      </c>
      <c r="B16" s="642" t="s">
        <v>160</v>
      </c>
      <c r="C16" s="645">
        <f>C11+7</f>
        <v>44417</v>
      </c>
      <c r="D16" s="517" t="s">
        <v>42</v>
      </c>
      <c r="E16" s="513">
        <f>C16+2</f>
        <v>44419</v>
      </c>
      <c r="F16" s="543" t="s">
        <v>256</v>
      </c>
      <c r="G16" s="543" t="s">
        <v>257</v>
      </c>
      <c r="H16" s="428">
        <v>44421</v>
      </c>
      <c r="I16" s="429" t="s">
        <v>31</v>
      </c>
      <c r="J16" s="428">
        <v>44439</v>
      </c>
      <c r="K16" s="428">
        <f>+J16+9</f>
        <v>44448</v>
      </c>
      <c r="L16" s="428">
        <f>+K16+5</f>
        <v>44453</v>
      </c>
      <c r="M16" s="619" t="s">
        <v>31</v>
      </c>
      <c r="N16" s="430" t="s">
        <v>31</v>
      </c>
      <c r="O16" s="430" t="s">
        <v>31</v>
      </c>
      <c r="P16" s="430" t="s">
        <v>31</v>
      </c>
      <c r="Q16" s="430" t="s">
        <v>31</v>
      </c>
      <c r="R16" s="430" t="s">
        <v>31</v>
      </c>
      <c r="S16" s="430" t="s">
        <v>31</v>
      </c>
      <c r="T16" s="594" t="s">
        <v>105</v>
      </c>
    </row>
    <row r="17" spans="1:22" ht="18" customHeight="1">
      <c r="A17" s="643" t="s">
        <v>122</v>
      </c>
      <c r="B17" s="647" t="s">
        <v>231</v>
      </c>
      <c r="C17" s="646">
        <f>C12+7</f>
        <v>7</v>
      </c>
      <c r="D17" s="588" t="s">
        <v>41</v>
      </c>
      <c r="E17" s="589">
        <f>C17+2</f>
        <v>9</v>
      </c>
      <c r="F17" s="535" t="s">
        <v>129</v>
      </c>
      <c r="G17" s="536"/>
      <c r="H17" s="561"/>
      <c r="I17" s="562" t="s">
        <v>31</v>
      </c>
      <c r="J17" s="562" t="s">
        <v>31</v>
      </c>
      <c r="K17" s="562" t="s">
        <v>31</v>
      </c>
      <c r="L17" s="562" t="s">
        <v>31</v>
      </c>
      <c r="M17" s="563"/>
      <c r="N17" s="564" t="s">
        <v>31</v>
      </c>
      <c r="O17" s="565" t="s">
        <v>31</v>
      </c>
      <c r="P17" s="561"/>
      <c r="Q17" s="565" t="s">
        <v>31</v>
      </c>
      <c r="R17" s="565" t="s">
        <v>31</v>
      </c>
      <c r="S17" s="561"/>
      <c r="T17" s="559" t="s">
        <v>103</v>
      </c>
      <c r="U17"/>
      <c r="V17"/>
    </row>
    <row r="18" spans="1:22" s="560" customFormat="1" ht="18" customHeight="1">
      <c r="A18" s="586"/>
      <c r="B18" s="587"/>
      <c r="C18" s="649"/>
      <c r="D18" s="649"/>
      <c r="E18" s="649"/>
      <c r="F18" s="421" t="s">
        <v>264</v>
      </c>
      <c r="G18" s="415" t="s">
        <v>265</v>
      </c>
      <c r="H18" s="416">
        <v>44423</v>
      </c>
      <c r="I18" s="417" t="s">
        <v>31</v>
      </c>
      <c r="J18" s="417" t="s">
        <v>31</v>
      </c>
      <c r="K18" s="417" t="s">
        <v>31</v>
      </c>
      <c r="L18" s="417" t="s">
        <v>31</v>
      </c>
      <c r="M18" s="505" t="s">
        <v>31</v>
      </c>
      <c r="N18" s="418" t="s">
        <v>31</v>
      </c>
      <c r="O18" s="419">
        <f>+P18+2</f>
        <v>44450</v>
      </c>
      <c r="P18" s="419">
        <v>44448</v>
      </c>
      <c r="Q18" s="420" t="s">
        <v>31</v>
      </c>
      <c r="R18" s="419">
        <f>+O18+2</f>
        <v>44452</v>
      </c>
      <c r="S18" s="417">
        <f>+R18+2</f>
        <v>44454</v>
      </c>
      <c r="T18" s="371" t="s">
        <v>104</v>
      </c>
    </row>
    <row r="19" spans="1:22" s="560" customFormat="1" ht="18" customHeight="1">
      <c r="A19" s="144"/>
      <c r="B19" s="147"/>
      <c r="C19" s="581"/>
      <c r="D19" s="582"/>
      <c r="E19" s="583"/>
      <c r="F19" s="509" t="s">
        <v>269</v>
      </c>
      <c r="G19" s="506" t="s">
        <v>270</v>
      </c>
      <c r="H19" s="389">
        <v>44426</v>
      </c>
      <c r="I19" s="390" t="s">
        <v>31</v>
      </c>
      <c r="J19" s="390" t="s">
        <v>31</v>
      </c>
      <c r="K19" s="390" t="s">
        <v>31</v>
      </c>
      <c r="L19" s="390" t="s">
        <v>31</v>
      </c>
      <c r="M19" s="391">
        <f>+N19+3</f>
        <v>44457</v>
      </c>
      <c r="N19" s="391">
        <f>+O19+3</f>
        <v>44454</v>
      </c>
      <c r="O19" s="391">
        <f>+H19+25</f>
        <v>44451</v>
      </c>
      <c r="P19" s="392" t="s">
        <v>31</v>
      </c>
      <c r="Q19" s="391">
        <f>H19+35</f>
        <v>44461</v>
      </c>
      <c r="R19" s="392" t="s">
        <v>31</v>
      </c>
      <c r="S19" s="392" t="s">
        <v>31</v>
      </c>
      <c r="T19" s="364" t="s">
        <v>106</v>
      </c>
    </row>
    <row r="20" spans="1:22" ht="18" customHeight="1">
      <c r="A20" s="539"/>
      <c r="B20" s="540"/>
      <c r="C20" s="618"/>
      <c r="D20" s="576"/>
      <c r="E20" s="577"/>
      <c r="F20" s="441" t="s">
        <v>243</v>
      </c>
      <c r="G20" s="441" t="s">
        <v>244</v>
      </c>
      <c r="H20" s="403">
        <f>H14+7</f>
        <v>44429</v>
      </c>
      <c r="I20" s="403">
        <f>H20+15</f>
        <v>44444</v>
      </c>
      <c r="J20" s="404" t="s">
        <v>31</v>
      </c>
      <c r="K20" s="404" t="s">
        <v>31</v>
      </c>
      <c r="L20" s="404" t="s">
        <v>31</v>
      </c>
      <c r="M20" s="404" t="s">
        <v>31</v>
      </c>
      <c r="N20" s="404" t="s">
        <v>31</v>
      </c>
      <c r="O20" s="404" t="s">
        <v>31</v>
      </c>
      <c r="P20" s="404" t="s">
        <v>31</v>
      </c>
      <c r="Q20" s="404" t="s">
        <v>31</v>
      </c>
      <c r="R20" s="404" t="s">
        <v>31</v>
      </c>
      <c r="S20" s="404" t="s">
        <v>31</v>
      </c>
      <c r="T20" s="211" t="s">
        <v>101</v>
      </c>
    </row>
    <row r="21" spans="1:22" ht="18" customHeight="1">
      <c r="A21" s="541" t="s">
        <v>158</v>
      </c>
      <c r="B21" s="541" t="s">
        <v>236</v>
      </c>
      <c r="C21" s="445">
        <v>44424</v>
      </c>
      <c r="D21" s="516" t="s">
        <v>41</v>
      </c>
      <c r="E21" s="445">
        <f>+C21+2</f>
        <v>44426</v>
      </c>
      <c r="F21" s="511" t="s">
        <v>249</v>
      </c>
      <c r="G21" s="432" t="s">
        <v>250</v>
      </c>
      <c r="H21" s="393">
        <v>44429</v>
      </c>
      <c r="I21" s="394">
        <v>44384</v>
      </c>
      <c r="J21" s="394">
        <f>H21+24</f>
        <v>44453</v>
      </c>
      <c r="K21" s="393" t="s">
        <v>31</v>
      </c>
      <c r="L21" s="393" t="s">
        <v>31</v>
      </c>
      <c r="M21" s="393" t="s">
        <v>31</v>
      </c>
      <c r="N21" s="393" t="s">
        <v>31</v>
      </c>
      <c r="O21" s="393" t="s">
        <v>31</v>
      </c>
      <c r="P21" s="393" t="s">
        <v>31</v>
      </c>
      <c r="Q21" s="393" t="s">
        <v>31</v>
      </c>
      <c r="R21" s="393" t="s">
        <v>31</v>
      </c>
      <c r="S21" s="393" t="s">
        <v>31</v>
      </c>
      <c r="T21" s="169" t="s">
        <v>102</v>
      </c>
    </row>
    <row r="22" spans="1:22" ht="18" customHeight="1">
      <c r="A22" s="438" t="s">
        <v>134</v>
      </c>
      <c r="B22" s="642" t="s">
        <v>229</v>
      </c>
      <c r="C22" s="645">
        <v>44423</v>
      </c>
      <c r="D22" s="517" t="s">
        <v>161</v>
      </c>
      <c r="E22" s="513">
        <f>C22+2</f>
        <v>44425</v>
      </c>
      <c r="F22" s="592" t="s">
        <v>258</v>
      </c>
      <c r="G22" s="695" t="s">
        <v>259</v>
      </c>
      <c r="H22" s="593">
        <v>44428</v>
      </c>
      <c r="I22" s="429" t="s">
        <v>31</v>
      </c>
      <c r="J22" s="428">
        <f>+H22+18</f>
        <v>44446</v>
      </c>
      <c r="K22" s="428">
        <f>+J22+9</f>
        <v>44455</v>
      </c>
      <c r="L22" s="428">
        <f>+K22+5</f>
        <v>44460</v>
      </c>
      <c r="M22" s="430" t="s">
        <v>31</v>
      </c>
      <c r="N22" s="430" t="s">
        <v>31</v>
      </c>
      <c r="O22" s="430" t="s">
        <v>31</v>
      </c>
      <c r="P22" s="430" t="s">
        <v>31</v>
      </c>
      <c r="Q22" s="430" t="s">
        <v>31</v>
      </c>
      <c r="R22" s="430" t="s">
        <v>31</v>
      </c>
      <c r="S22" s="430" t="s">
        <v>31</v>
      </c>
      <c r="T22" s="431" t="s">
        <v>105</v>
      </c>
    </row>
    <row r="23" spans="1:22" s="179" customFormat="1" ht="18" customHeight="1">
      <c r="A23" s="643" t="s">
        <v>131</v>
      </c>
      <c r="B23" s="644" t="s">
        <v>232</v>
      </c>
      <c r="C23" s="646">
        <v>44424</v>
      </c>
      <c r="D23" s="588" t="s">
        <v>41</v>
      </c>
      <c r="E23" s="589">
        <f>C23+2</f>
        <v>44426</v>
      </c>
      <c r="F23" s="535" t="s">
        <v>129</v>
      </c>
      <c r="G23" s="536"/>
      <c r="H23" s="561"/>
      <c r="I23" s="562" t="s">
        <v>31</v>
      </c>
      <c r="J23" s="562" t="s">
        <v>31</v>
      </c>
      <c r="K23" s="562" t="s">
        <v>31</v>
      </c>
      <c r="L23" s="562" t="s">
        <v>31</v>
      </c>
      <c r="M23" s="563"/>
      <c r="N23" s="564" t="s">
        <v>31</v>
      </c>
      <c r="O23" s="565" t="s">
        <v>31</v>
      </c>
      <c r="P23" s="561"/>
      <c r="Q23" s="565" t="s">
        <v>31</v>
      </c>
      <c r="R23" s="565" t="s">
        <v>31</v>
      </c>
      <c r="S23" s="561"/>
      <c r="T23" s="590" t="s">
        <v>103</v>
      </c>
    </row>
    <row r="24" spans="1:22" ht="18" customHeight="1">
      <c r="A24" s="586"/>
      <c r="B24" s="587"/>
      <c r="C24" s="649"/>
      <c r="D24" s="649"/>
      <c r="E24" s="649"/>
      <c r="F24" s="535" t="s">
        <v>129</v>
      </c>
      <c r="G24" s="536"/>
      <c r="H24" s="561"/>
      <c r="I24" s="562" t="s">
        <v>31</v>
      </c>
      <c r="J24" s="562" t="s">
        <v>31</v>
      </c>
      <c r="K24" s="562" t="s">
        <v>31</v>
      </c>
      <c r="L24" s="562" t="s">
        <v>31</v>
      </c>
      <c r="M24" s="563"/>
      <c r="N24" s="564" t="s">
        <v>31</v>
      </c>
      <c r="O24" s="565" t="s">
        <v>31</v>
      </c>
      <c r="P24" s="561"/>
      <c r="Q24" s="565" t="s">
        <v>31</v>
      </c>
      <c r="R24" s="565" t="s">
        <v>31</v>
      </c>
      <c r="S24" s="561"/>
      <c r="T24" s="371" t="s">
        <v>104</v>
      </c>
    </row>
    <row r="25" spans="1:22" ht="18.600000000000001" customHeight="1">
      <c r="C25" s="581"/>
      <c r="D25" s="582"/>
      <c r="E25" s="583"/>
      <c r="F25" s="509" t="s">
        <v>271</v>
      </c>
      <c r="G25" s="506" t="s">
        <v>272</v>
      </c>
      <c r="H25" s="389">
        <v>44433</v>
      </c>
      <c r="I25" s="390" t="s">
        <v>31</v>
      </c>
      <c r="J25" s="390" t="s">
        <v>31</v>
      </c>
      <c r="K25" s="390" t="s">
        <v>31</v>
      </c>
      <c r="L25" s="390" t="s">
        <v>31</v>
      </c>
      <c r="M25" s="391">
        <f>+N25+3</f>
        <v>44464</v>
      </c>
      <c r="N25" s="391">
        <f>+O25+3</f>
        <v>44461</v>
      </c>
      <c r="O25" s="391">
        <f>+H25+25</f>
        <v>44458</v>
      </c>
      <c r="P25" s="392" t="s">
        <v>31</v>
      </c>
      <c r="Q25" s="391">
        <f>H25+35</f>
        <v>44468</v>
      </c>
      <c r="R25" s="392" t="s">
        <v>31</v>
      </c>
      <c r="S25" s="392" t="s">
        <v>31</v>
      </c>
      <c r="T25" s="364" t="s">
        <v>106</v>
      </c>
    </row>
    <row r="26" spans="1:22" ht="18" customHeight="1">
      <c r="A26" s="650"/>
      <c r="B26" s="651"/>
      <c r="C26" s="618"/>
      <c r="D26" s="576"/>
      <c r="E26" s="577"/>
      <c r="F26" s="535" t="s">
        <v>129</v>
      </c>
      <c r="G26" s="536"/>
      <c r="H26" s="561"/>
      <c r="I26" s="562" t="s">
        <v>31</v>
      </c>
      <c r="J26" s="562" t="s">
        <v>31</v>
      </c>
      <c r="K26" s="562" t="s">
        <v>31</v>
      </c>
      <c r="L26" s="562" t="s">
        <v>31</v>
      </c>
      <c r="M26" s="563"/>
      <c r="N26" s="564" t="s">
        <v>31</v>
      </c>
      <c r="O26" s="565" t="s">
        <v>31</v>
      </c>
      <c r="P26" s="561"/>
      <c r="Q26" s="565" t="s">
        <v>31</v>
      </c>
      <c r="R26" s="565" t="s">
        <v>31</v>
      </c>
      <c r="S26" s="561"/>
      <c r="T26" s="211" t="s">
        <v>101</v>
      </c>
    </row>
    <row r="27" spans="1:22" ht="18" customHeight="1">
      <c r="A27" s="541"/>
      <c r="B27" s="652"/>
      <c r="C27" s="445"/>
      <c r="D27" s="516"/>
      <c r="E27" s="445"/>
      <c r="F27" s="511" t="s">
        <v>251</v>
      </c>
      <c r="G27" s="432" t="s">
        <v>144</v>
      </c>
      <c r="H27" s="393">
        <f>H21+7</f>
        <v>44436</v>
      </c>
      <c r="I27" s="394">
        <v>44391</v>
      </c>
      <c r="J27" s="394">
        <v>44398</v>
      </c>
      <c r="K27" s="393" t="s">
        <v>31</v>
      </c>
      <c r="L27" s="393" t="s">
        <v>31</v>
      </c>
      <c r="M27" s="393" t="s">
        <v>31</v>
      </c>
      <c r="N27" s="393" t="s">
        <v>31</v>
      </c>
      <c r="O27" s="393" t="s">
        <v>31</v>
      </c>
      <c r="P27" s="393" t="s">
        <v>31</v>
      </c>
      <c r="Q27" s="393" t="s">
        <v>31</v>
      </c>
      <c r="R27" s="393" t="s">
        <v>31</v>
      </c>
      <c r="S27" s="393" t="s">
        <v>31</v>
      </c>
      <c r="T27" s="169" t="s">
        <v>102</v>
      </c>
    </row>
    <row r="28" spans="1:22" ht="18" customHeight="1">
      <c r="A28" s="438" t="s">
        <v>132</v>
      </c>
      <c r="B28" s="642" t="s">
        <v>233</v>
      </c>
      <c r="C28" s="645">
        <v>44430</v>
      </c>
      <c r="D28" s="517" t="s">
        <v>42</v>
      </c>
      <c r="E28" s="513">
        <f>C28+2</f>
        <v>44432</v>
      </c>
      <c r="F28" s="592" t="s">
        <v>260</v>
      </c>
      <c r="G28" s="695" t="s">
        <v>261</v>
      </c>
      <c r="H28" s="593">
        <v>44435</v>
      </c>
      <c r="I28" s="429" t="s">
        <v>31</v>
      </c>
      <c r="J28" s="428">
        <f>+H28+18</f>
        <v>44453</v>
      </c>
      <c r="K28" s="428">
        <f>+J28+9</f>
        <v>44462</v>
      </c>
      <c r="L28" s="428">
        <f>+K28+5</f>
        <v>44467</v>
      </c>
      <c r="M28" s="430" t="s">
        <v>31</v>
      </c>
      <c r="N28" s="430" t="s">
        <v>31</v>
      </c>
      <c r="O28" s="430" t="s">
        <v>31</v>
      </c>
      <c r="P28" s="430" t="s">
        <v>31</v>
      </c>
      <c r="Q28" s="430" t="s">
        <v>31</v>
      </c>
      <c r="R28" s="430" t="s">
        <v>31</v>
      </c>
      <c r="S28" s="430" t="s">
        <v>31</v>
      </c>
      <c r="T28" s="431" t="s">
        <v>105</v>
      </c>
    </row>
    <row r="29" spans="1:22" s="179" customFormat="1" ht="18" customHeight="1">
      <c r="A29" s="655" t="s">
        <v>234</v>
      </c>
      <c r="B29" s="647" t="s">
        <v>235</v>
      </c>
      <c r="C29" s="646">
        <v>44431</v>
      </c>
      <c r="D29" s="588" t="s">
        <v>41</v>
      </c>
      <c r="E29" s="589">
        <f>C29+2</f>
        <v>44433</v>
      </c>
      <c r="F29" s="535" t="s">
        <v>129</v>
      </c>
      <c r="G29" s="536"/>
      <c r="H29" s="561"/>
      <c r="I29" s="562" t="s">
        <v>31</v>
      </c>
      <c r="J29" s="562" t="s">
        <v>31</v>
      </c>
      <c r="K29" s="562" t="s">
        <v>31</v>
      </c>
      <c r="L29" s="562" t="s">
        <v>31</v>
      </c>
      <c r="M29" s="563"/>
      <c r="N29" s="564" t="s">
        <v>31</v>
      </c>
      <c r="O29" s="565" t="s">
        <v>31</v>
      </c>
      <c r="P29" s="561"/>
      <c r="Q29" s="565" t="s">
        <v>31</v>
      </c>
      <c r="R29" s="565" t="s">
        <v>31</v>
      </c>
      <c r="S29" s="561"/>
      <c r="T29" s="590" t="s">
        <v>103</v>
      </c>
    </row>
    <row r="30" spans="1:22" ht="18" customHeight="1">
      <c r="A30" s="586"/>
      <c r="B30" s="653"/>
      <c r="C30" s="649"/>
      <c r="D30" s="649"/>
      <c r="E30" s="649"/>
      <c r="F30" s="421" t="s">
        <v>266</v>
      </c>
      <c r="G30" s="415" t="s">
        <v>167</v>
      </c>
      <c r="H30" s="416">
        <v>44437</v>
      </c>
      <c r="I30" s="417" t="s">
        <v>31</v>
      </c>
      <c r="J30" s="417" t="s">
        <v>31</v>
      </c>
      <c r="K30" s="417" t="s">
        <v>31</v>
      </c>
      <c r="L30" s="417" t="s">
        <v>31</v>
      </c>
      <c r="M30" s="505" t="s">
        <v>31</v>
      </c>
      <c r="N30" s="418" t="s">
        <v>31</v>
      </c>
      <c r="O30" s="419">
        <f>+P30+2</f>
        <v>44464</v>
      </c>
      <c r="P30" s="419">
        <v>44462</v>
      </c>
      <c r="Q30" s="420" t="s">
        <v>31</v>
      </c>
      <c r="R30" s="419">
        <f>+O30+2</f>
        <v>44466</v>
      </c>
      <c r="S30" s="417">
        <f>+R30+2</f>
        <v>44468</v>
      </c>
      <c r="T30" s="371" t="s">
        <v>104</v>
      </c>
    </row>
    <row r="31" spans="1:22" ht="18" customHeight="1">
      <c r="A31" s="584"/>
      <c r="B31" s="654"/>
      <c r="C31" s="581"/>
      <c r="D31" s="582"/>
      <c r="E31" s="583"/>
      <c r="F31" s="535" t="s">
        <v>129</v>
      </c>
      <c r="G31" s="536"/>
      <c r="H31" s="561"/>
      <c r="I31" s="562" t="s">
        <v>31</v>
      </c>
      <c r="J31" s="562" t="s">
        <v>31</v>
      </c>
      <c r="K31" s="562" t="s">
        <v>31</v>
      </c>
      <c r="L31" s="562" t="s">
        <v>31</v>
      </c>
      <c r="M31" s="563"/>
      <c r="N31" s="564" t="s">
        <v>31</v>
      </c>
      <c r="O31" s="565" t="s">
        <v>31</v>
      </c>
      <c r="P31" s="561"/>
      <c r="Q31" s="565" t="s">
        <v>31</v>
      </c>
      <c r="R31" s="565" t="s">
        <v>31</v>
      </c>
      <c r="S31" s="561"/>
      <c r="T31" s="364" t="s">
        <v>106</v>
      </c>
    </row>
    <row r="32" spans="1:22" ht="18" customHeight="1">
      <c r="A32" s="650"/>
      <c r="B32" s="651"/>
      <c r="C32" s="618"/>
      <c r="D32" s="576"/>
      <c r="E32" s="577"/>
      <c r="F32" s="441" t="s">
        <v>245</v>
      </c>
      <c r="G32" s="433" t="s">
        <v>246</v>
      </c>
      <c r="H32" s="403">
        <v>44443</v>
      </c>
      <c r="I32" s="403">
        <f>H32+15</f>
        <v>44458</v>
      </c>
      <c r="J32" s="404" t="s">
        <v>31</v>
      </c>
      <c r="K32" s="404" t="s">
        <v>31</v>
      </c>
      <c r="L32" s="404" t="s">
        <v>31</v>
      </c>
      <c r="M32" s="404" t="s">
        <v>31</v>
      </c>
      <c r="N32" s="404" t="s">
        <v>31</v>
      </c>
      <c r="O32" s="404" t="s">
        <v>31</v>
      </c>
      <c r="P32" s="404" t="s">
        <v>31</v>
      </c>
      <c r="Q32" s="404" t="s">
        <v>31</v>
      </c>
      <c r="R32" s="404" t="s">
        <v>31</v>
      </c>
      <c r="S32" s="404" t="s">
        <v>31</v>
      </c>
      <c r="T32" s="211" t="s">
        <v>101</v>
      </c>
    </row>
    <row r="33" spans="1:20" ht="18" customHeight="1">
      <c r="A33" s="541"/>
      <c r="B33" s="652"/>
      <c r="C33" s="445"/>
      <c r="D33" s="516"/>
      <c r="E33" s="445"/>
      <c r="F33" s="511" t="s">
        <v>252</v>
      </c>
      <c r="G33" s="432" t="s">
        <v>253</v>
      </c>
      <c r="H33" s="393">
        <v>44443</v>
      </c>
      <c r="I33" s="394">
        <v>44373</v>
      </c>
      <c r="J33" s="394" t="s">
        <v>31</v>
      </c>
      <c r="K33" s="393" t="s">
        <v>31</v>
      </c>
      <c r="L33" s="393" t="s">
        <v>31</v>
      </c>
      <c r="M33" s="393" t="s">
        <v>31</v>
      </c>
      <c r="N33" s="393" t="s">
        <v>31</v>
      </c>
      <c r="O33" s="393" t="s">
        <v>31</v>
      </c>
      <c r="P33" s="393" t="s">
        <v>31</v>
      </c>
      <c r="Q33" s="393" t="s">
        <v>31</v>
      </c>
      <c r="R33" s="393" t="s">
        <v>31</v>
      </c>
      <c r="S33" s="393" t="s">
        <v>31</v>
      </c>
      <c r="T33" s="169" t="s">
        <v>102</v>
      </c>
    </row>
    <row r="34" spans="1:20" ht="18" customHeight="1">
      <c r="A34" s="438" t="s">
        <v>133</v>
      </c>
      <c r="B34" s="642" t="s">
        <v>237</v>
      </c>
      <c r="C34" s="645">
        <v>44437</v>
      </c>
      <c r="D34" s="517" t="s">
        <v>161</v>
      </c>
      <c r="E34" s="513"/>
      <c r="F34" s="592" t="s">
        <v>262</v>
      </c>
      <c r="G34" s="695" t="s">
        <v>263</v>
      </c>
      <c r="H34" s="593">
        <v>44442</v>
      </c>
      <c r="I34" s="429" t="s">
        <v>31</v>
      </c>
      <c r="J34" s="428">
        <f>+H34+18</f>
        <v>44460</v>
      </c>
      <c r="K34" s="428">
        <f>+J34+9</f>
        <v>44469</v>
      </c>
      <c r="L34" s="428">
        <f>+K34+5</f>
        <v>44474</v>
      </c>
      <c r="M34" s="619" t="s">
        <v>31</v>
      </c>
      <c r="N34" s="430" t="s">
        <v>31</v>
      </c>
      <c r="O34" s="430" t="s">
        <v>31</v>
      </c>
      <c r="P34" s="430" t="s">
        <v>31</v>
      </c>
      <c r="Q34" s="430" t="s">
        <v>31</v>
      </c>
      <c r="R34" s="430" t="s">
        <v>31</v>
      </c>
      <c r="S34" s="430" t="s">
        <v>31</v>
      </c>
      <c r="T34" s="431" t="s">
        <v>105</v>
      </c>
    </row>
    <row r="35" spans="1:20" s="179" customFormat="1" ht="18" customHeight="1">
      <c r="A35" s="655" t="s">
        <v>131</v>
      </c>
      <c r="B35" s="647" t="s">
        <v>238</v>
      </c>
      <c r="C35" s="646">
        <v>44438</v>
      </c>
      <c r="D35" s="588" t="s">
        <v>41</v>
      </c>
      <c r="E35" s="589"/>
      <c r="F35" s="535" t="s">
        <v>129</v>
      </c>
      <c r="G35" s="536"/>
      <c r="H35" s="561"/>
      <c r="I35" s="562" t="s">
        <v>31</v>
      </c>
      <c r="J35" s="562" t="s">
        <v>31</v>
      </c>
      <c r="K35" s="562" t="s">
        <v>31</v>
      </c>
      <c r="L35" s="562" t="s">
        <v>31</v>
      </c>
      <c r="M35" s="563"/>
      <c r="N35" s="564" t="s">
        <v>31</v>
      </c>
      <c r="O35" s="565" t="s">
        <v>31</v>
      </c>
      <c r="P35" s="561"/>
      <c r="Q35" s="565" t="s">
        <v>31</v>
      </c>
      <c r="R35" s="565" t="s">
        <v>31</v>
      </c>
      <c r="S35" s="561"/>
      <c r="T35" s="590" t="s">
        <v>103</v>
      </c>
    </row>
    <row r="36" spans="1:20" ht="18" customHeight="1">
      <c r="A36" s="586"/>
      <c r="B36" s="653"/>
      <c r="C36" s="649"/>
      <c r="D36" s="649"/>
      <c r="E36" s="649"/>
      <c r="F36" s="421" t="s">
        <v>267</v>
      </c>
      <c r="G36" s="415" t="s">
        <v>268</v>
      </c>
      <c r="H36" s="416">
        <v>44444</v>
      </c>
      <c r="I36" s="417" t="s">
        <v>31</v>
      </c>
      <c r="J36" s="417" t="s">
        <v>31</v>
      </c>
      <c r="K36" s="417" t="s">
        <v>31</v>
      </c>
      <c r="L36" s="417" t="s">
        <v>31</v>
      </c>
      <c r="M36" s="505" t="s">
        <v>31</v>
      </c>
      <c r="N36" s="418" t="s">
        <v>31</v>
      </c>
      <c r="O36" s="419">
        <f>+P36+2</f>
        <v>44471</v>
      </c>
      <c r="P36" s="419">
        <v>44469</v>
      </c>
      <c r="Q36" s="420" t="s">
        <v>31</v>
      </c>
      <c r="R36" s="419">
        <f>+O36+2</f>
        <v>44473</v>
      </c>
      <c r="S36" s="417">
        <f>+R36+2</f>
        <v>44475</v>
      </c>
      <c r="T36" s="371" t="s">
        <v>104</v>
      </c>
    </row>
    <row r="37" spans="1:20" ht="18" customHeight="1">
      <c r="A37" s="584"/>
      <c r="B37" s="654"/>
      <c r="C37" s="581"/>
      <c r="D37" s="582"/>
      <c r="E37" s="583"/>
      <c r="F37" s="509" t="s">
        <v>273</v>
      </c>
      <c r="G37" s="506" t="s">
        <v>139</v>
      </c>
      <c r="H37" s="389">
        <v>44447</v>
      </c>
      <c r="I37" s="390" t="s">
        <v>31</v>
      </c>
      <c r="J37" s="390" t="s">
        <v>31</v>
      </c>
      <c r="K37" s="390" t="s">
        <v>31</v>
      </c>
      <c r="L37" s="390" t="s">
        <v>31</v>
      </c>
      <c r="M37" s="391">
        <f>+N37+3</f>
        <v>44478</v>
      </c>
      <c r="N37" s="391">
        <f>+O37+3</f>
        <v>44475</v>
      </c>
      <c r="O37" s="391">
        <f>+H37+25</f>
        <v>44472</v>
      </c>
      <c r="P37" s="392" t="s">
        <v>31</v>
      </c>
      <c r="Q37" s="391">
        <f>H37+35</f>
        <v>44482</v>
      </c>
      <c r="R37" s="392" t="s">
        <v>31</v>
      </c>
      <c r="S37" s="392" t="s">
        <v>31</v>
      </c>
      <c r="T37" s="364" t="s">
        <v>106</v>
      </c>
    </row>
    <row r="38" spans="1:20" ht="18" customHeight="1">
      <c r="A38" s="149"/>
      <c r="B38" s="657"/>
      <c r="C38" s="658"/>
      <c r="D38" s="149"/>
      <c r="E38" s="149"/>
      <c r="F38" s="659"/>
      <c r="G38" s="659"/>
      <c r="H38" s="660"/>
      <c r="I38" s="661"/>
      <c r="J38" s="661"/>
      <c r="K38" s="661"/>
      <c r="L38" s="661"/>
      <c r="M38" s="662"/>
      <c r="N38" s="662"/>
      <c r="O38" s="662"/>
      <c r="P38" s="663"/>
      <c r="Q38" s="662"/>
      <c r="R38" s="663"/>
      <c r="S38" s="663"/>
      <c r="T38" s="364"/>
    </row>
    <row r="39" spans="1:20" ht="18" customHeight="1">
      <c r="A39" s="149"/>
      <c r="B39" s="657"/>
      <c r="C39" s="658"/>
      <c r="D39" s="149"/>
      <c r="E39" s="149"/>
      <c r="F39" s="659"/>
      <c r="G39" s="659"/>
      <c r="H39" s="660"/>
      <c r="I39" s="661"/>
      <c r="J39" s="661"/>
      <c r="K39" s="661"/>
      <c r="L39" s="661"/>
      <c r="M39" s="662"/>
      <c r="N39" s="662"/>
      <c r="O39" s="662"/>
      <c r="P39" s="663"/>
      <c r="Q39" s="662"/>
      <c r="R39" s="663"/>
      <c r="S39" s="663"/>
      <c r="T39" s="364"/>
    </row>
    <row r="40" spans="1:20" ht="18" customHeight="1">
      <c r="A40" s="149"/>
      <c r="B40" s="657"/>
      <c r="C40" s="658"/>
      <c r="D40" s="149"/>
      <c r="E40" s="149"/>
      <c r="F40" s="659"/>
      <c r="G40" s="659"/>
      <c r="H40" s="660"/>
      <c r="I40" s="661"/>
      <c r="J40" s="661"/>
      <c r="K40" s="661"/>
      <c r="L40" s="661"/>
      <c r="M40" s="662"/>
      <c r="N40" s="662"/>
      <c r="O40" s="662"/>
      <c r="P40" s="663"/>
      <c r="Q40" s="662"/>
      <c r="R40" s="663"/>
      <c r="S40" s="663"/>
      <c r="T40" s="364"/>
    </row>
    <row r="41" spans="1:20" ht="18" customHeight="1">
      <c r="A41" s="149"/>
      <c r="B41" s="657"/>
      <c r="C41" s="658"/>
      <c r="D41" s="149"/>
      <c r="E41" s="149"/>
      <c r="F41" s="659"/>
      <c r="G41" s="659"/>
      <c r="H41" s="660"/>
      <c r="I41" s="661"/>
      <c r="J41" s="661"/>
      <c r="K41" s="661"/>
      <c r="L41" s="661"/>
      <c r="M41" s="662"/>
      <c r="N41" s="662"/>
      <c r="O41" s="662"/>
      <c r="P41" s="663"/>
      <c r="Q41" s="662"/>
      <c r="R41" s="663"/>
      <c r="S41" s="663"/>
      <c r="T41" s="364"/>
    </row>
    <row r="42" spans="1:20" ht="18" customHeight="1">
      <c r="A42" s="149"/>
      <c r="B42" s="657"/>
      <c r="C42" s="658"/>
      <c r="D42" s="149"/>
      <c r="E42" s="149"/>
      <c r="F42" s="659"/>
      <c r="G42" s="659"/>
      <c r="H42" s="660"/>
      <c r="I42" s="661"/>
      <c r="J42" s="661"/>
      <c r="K42" s="661"/>
      <c r="L42" s="661"/>
      <c r="M42" s="662"/>
      <c r="N42" s="662"/>
      <c r="O42" s="662"/>
      <c r="P42" s="663"/>
      <c r="Q42" s="662"/>
      <c r="R42" s="663"/>
      <c r="S42" s="663"/>
      <c r="T42" s="364"/>
    </row>
    <row r="43" spans="1:20" ht="18" customHeight="1">
      <c r="A43" s="149"/>
      <c r="B43" s="657"/>
      <c r="C43" s="658"/>
      <c r="D43" s="149"/>
      <c r="E43" s="149"/>
      <c r="F43" s="659"/>
      <c r="G43" s="659"/>
      <c r="H43" s="660"/>
      <c r="I43" s="661"/>
      <c r="J43" s="661"/>
      <c r="K43" s="661"/>
      <c r="L43" s="661"/>
      <c r="M43" s="662"/>
      <c r="N43" s="662"/>
      <c r="O43" s="662"/>
      <c r="P43" s="663"/>
      <c r="Q43" s="662"/>
      <c r="R43" s="663"/>
      <c r="S43" s="663"/>
      <c r="T43" s="364"/>
    </row>
    <row r="44" spans="1:20" ht="18" customHeight="1">
      <c r="A44" s="149"/>
      <c r="B44" s="657"/>
      <c r="C44" s="658"/>
      <c r="D44" s="149"/>
      <c r="E44" s="149"/>
      <c r="F44" s="659"/>
      <c r="G44" s="659"/>
      <c r="H44" s="660"/>
      <c r="I44" s="661"/>
      <c r="J44" s="661"/>
      <c r="K44" s="661"/>
      <c r="L44" s="661"/>
      <c r="M44" s="662"/>
      <c r="N44" s="662"/>
      <c r="O44" s="662"/>
      <c r="P44" s="663"/>
      <c r="Q44" s="662"/>
      <c r="R44" s="663"/>
      <c r="S44" s="663"/>
      <c r="T44" s="364"/>
    </row>
    <row r="45" spans="1:20" ht="18" customHeight="1">
      <c r="A45" s="149"/>
      <c r="B45" s="657"/>
      <c r="C45" s="658"/>
      <c r="D45" s="149"/>
      <c r="E45" s="149"/>
      <c r="F45" s="659"/>
      <c r="G45" s="659"/>
      <c r="H45" s="660"/>
      <c r="I45" s="661"/>
      <c r="J45" s="661"/>
      <c r="K45" s="661"/>
      <c r="L45" s="661"/>
      <c r="M45" s="662"/>
      <c r="N45" s="662"/>
      <c r="O45" s="662"/>
      <c r="P45" s="663"/>
      <c r="Q45" s="662"/>
      <c r="R45" s="663"/>
      <c r="S45" s="663"/>
      <c r="T45" s="364"/>
    </row>
    <row r="46" spans="1:20">
      <c r="I46" s="149"/>
    </row>
    <row r="47" spans="1:20" ht="14.4">
      <c r="A47" s="212"/>
      <c r="B47" s="212"/>
      <c r="C47" s="203"/>
      <c r="D47" s="213"/>
      <c r="E47" s="213"/>
      <c r="F47" s="213"/>
      <c r="G47" s="228"/>
      <c r="H47" s="213"/>
      <c r="I47" s="214"/>
      <c r="J47" s="194"/>
      <c r="K47" s="194"/>
      <c r="S47" s="194" t="s">
        <v>32</v>
      </c>
    </row>
    <row r="48" spans="1:20">
      <c r="A48" s="183" t="s">
        <v>33</v>
      </c>
      <c r="B48" s="320"/>
      <c r="C48" s="190"/>
      <c r="D48" s="191"/>
      <c r="E48" s="191"/>
      <c r="F48" s="192"/>
      <c r="G48" s="329"/>
      <c r="H48" s="193"/>
      <c r="I48" s="193"/>
      <c r="K48" s="68"/>
      <c r="L48" s="68"/>
    </row>
    <row r="49" spans="1:20" ht="14.4">
      <c r="A49" s="446" t="s">
        <v>130</v>
      </c>
      <c r="B49" s="442"/>
      <c r="C49" s="198"/>
      <c r="D49" s="196"/>
      <c r="E49" s="196"/>
      <c r="F49" s="95"/>
      <c r="G49" s="289"/>
      <c r="H49" s="199"/>
      <c r="I49" s="199"/>
      <c r="K49" s="68"/>
      <c r="L49" s="68"/>
      <c r="T49" s="68"/>
    </row>
    <row r="50" spans="1:20" ht="14.4">
      <c r="A50" s="352" t="s">
        <v>78</v>
      </c>
      <c r="B50" s="321"/>
      <c r="C50" s="207"/>
      <c r="D50" s="196"/>
      <c r="E50" s="196"/>
      <c r="F50" s="96"/>
      <c r="G50" s="331"/>
      <c r="H50" s="192"/>
      <c r="I50" s="192"/>
      <c r="K50" s="68"/>
      <c r="L50" s="68"/>
      <c r="T50" s="68"/>
    </row>
    <row r="51" spans="1:20" ht="14.4">
      <c r="A51" s="1" t="s">
        <v>79</v>
      </c>
      <c r="B51" s="322"/>
      <c r="C51" s="207"/>
      <c r="D51" s="196"/>
      <c r="E51" s="196"/>
      <c r="F51" s="96"/>
      <c r="G51" s="331"/>
      <c r="H51" s="192"/>
      <c r="I51" s="192"/>
      <c r="K51" s="68"/>
      <c r="L51" s="68"/>
      <c r="T51" s="68"/>
    </row>
    <row r="52" spans="1:20" ht="14.4">
      <c r="A52" s="216"/>
      <c r="B52" s="322"/>
      <c r="C52" s="207"/>
      <c r="D52" s="196"/>
      <c r="E52" s="196"/>
      <c r="F52" s="96"/>
      <c r="G52" s="331"/>
      <c r="H52" s="192"/>
      <c r="I52" s="192"/>
      <c r="K52" s="68"/>
      <c r="L52" s="68"/>
      <c r="T52" s="68"/>
    </row>
    <row r="53" spans="1:20" ht="14.4">
      <c r="A53" s="185" t="s">
        <v>110</v>
      </c>
      <c r="B53" s="200"/>
      <c r="C53" s="208"/>
      <c r="D53" s="201"/>
      <c r="E53" s="202"/>
      <c r="F53" s="203"/>
      <c r="G53" s="332"/>
      <c r="H53" s="199"/>
      <c r="I53" s="199"/>
      <c r="K53" s="68"/>
      <c r="L53" s="68"/>
      <c r="T53" s="68"/>
    </row>
    <row r="54" spans="1:20">
      <c r="A54" s="185" t="s">
        <v>109</v>
      </c>
      <c r="B54" s="323"/>
      <c r="C54" s="205"/>
      <c r="D54" s="206"/>
      <c r="E54" s="209"/>
      <c r="F54" s="95"/>
      <c r="G54" s="289"/>
      <c r="H54" s="192"/>
      <c r="I54" s="192"/>
      <c r="K54" s="68"/>
      <c r="L54" s="68"/>
      <c r="T54" s="68"/>
    </row>
  </sheetData>
  <mergeCells count="8">
    <mergeCell ref="B3:L3"/>
    <mergeCell ref="B2:L2"/>
    <mergeCell ref="B1:L1"/>
    <mergeCell ref="A6:B7"/>
    <mergeCell ref="F6:G6"/>
    <mergeCell ref="F7:G7"/>
    <mergeCell ref="I6:S6"/>
    <mergeCell ref="C6:D6"/>
  </mergeCells>
  <hyperlinks>
    <hyperlink ref="A5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46"/>
  <sheetViews>
    <sheetView showGridLines="0" zoomScale="80" zoomScaleNormal="80" workbookViewId="0">
      <selection activeCell="C27" sqref="C27:C28"/>
    </sheetView>
  </sheetViews>
  <sheetFormatPr defaultColWidth="8" defaultRowHeight="13.8"/>
  <cols>
    <col min="1" max="1" width="20.69921875" style="144" customWidth="1"/>
    <col min="2" max="2" width="8.69921875" style="145" customWidth="1"/>
    <col min="3" max="3" width="7.8984375" style="146" customWidth="1"/>
    <col min="4" max="4" width="6.296875" style="144" customWidth="1"/>
    <col min="5" max="5" width="7.69921875" style="144" customWidth="1"/>
    <col min="6" max="6" width="24.8984375" style="147" bestFit="1" customWidth="1"/>
    <col min="7" max="7" width="11.19921875" style="145" bestFit="1" customWidth="1"/>
    <col min="8" max="8" width="14.69921875" style="147" customWidth="1"/>
    <col min="9" max="9" width="16.09765625" style="144" customWidth="1"/>
    <col min="10" max="10" width="8.19921875" style="144" bestFit="1" customWidth="1"/>
    <col min="11" max="11" width="8.69921875" style="144" bestFit="1" customWidth="1"/>
    <col min="12" max="12" width="12.296875" style="144" bestFit="1" customWidth="1"/>
    <col min="13" max="14" width="13.69921875" style="144" bestFit="1" customWidth="1"/>
    <col min="15" max="15" width="15.09765625" style="144" bestFit="1" customWidth="1"/>
    <col min="16" max="16" width="12.69921875" style="148" bestFit="1" customWidth="1"/>
    <col min="17" max="17" width="10" style="144" bestFit="1" customWidth="1"/>
    <col min="18" max="18" width="7.09765625" style="144" bestFit="1" customWidth="1"/>
    <col min="19" max="19" width="10.09765625" style="144" customWidth="1"/>
    <col min="20" max="20" width="14.69921875" style="149" bestFit="1" customWidth="1"/>
    <col min="21" max="21" width="8.3984375" style="144" bestFit="1" customWidth="1"/>
    <col min="22" max="16384" width="8" style="149"/>
  </cols>
  <sheetData>
    <row r="1" spans="1:21" ht="17.399999999999999">
      <c r="B1" s="769" t="s">
        <v>0</v>
      </c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150"/>
    </row>
    <row r="2" spans="1:21" ht="17.399999999999999">
      <c r="B2" s="768" t="s">
        <v>64</v>
      </c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150"/>
    </row>
    <row r="3" spans="1:21">
      <c r="A3" s="151"/>
      <c r="F3" s="152"/>
      <c r="G3" s="168"/>
      <c r="H3" s="152"/>
      <c r="I3" s="152"/>
      <c r="J3" s="152"/>
      <c r="K3" s="153"/>
      <c r="M3" s="152"/>
      <c r="N3" s="178"/>
      <c r="O3" s="179"/>
      <c r="P3" s="179"/>
      <c r="Q3" s="179"/>
      <c r="T3" s="150"/>
    </row>
    <row r="4" spans="1:21">
      <c r="A4" s="149"/>
      <c r="B4" s="154"/>
      <c r="C4" s="155"/>
      <c r="D4" s="156"/>
      <c r="E4" s="156"/>
      <c r="F4" s="157"/>
      <c r="G4" s="308"/>
      <c r="H4" s="158"/>
      <c r="I4" s="159"/>
      <c r="J4" s="159"/>
      <c r="K4" s="156"/>
      <c r="L4" s="156"/>
      <c r="M4" s="156"/>
      <c r="N4" s="156"/>
      <c r="O4" s="160"/>
      <c r="P4" s="161"/>
      <c r="Q4" s="160"/>
      <c r="R4" s="160"/>
      <c r="S4" s="160"/>
    </row>
    <row r="5" spans="1:21">
      <c r="A5" s="236"/>
      <c r="B5" s="154"/>
      <c r="C5" s="155"/>
      <c r="D5" s="156"/>
      <c r="E5" s="156"/>
      <c r="F5" s="157"/>
      <c r="G5" s="308"/>
      <c r="H5" s="158"/>
      <c r="I5" s="159"/>
      <c r="J5" s="159"/>
      <c r="K5" s="156"/>
      <c r="L5" s="156"/>
      <c r="M5" s="156"/>
      <c r="N5" s="156"/>
      <c r="O5" s="160"/>
      <c r="P5" s="161"/>
      <c r="Q5" s="160"/>
      <c r="R5" s="160"/>
      <c r="S5" s="160"/>
    </row>
    <row r="6" spans="1:21">
      <c r="A6" s="236"/>
      <c r="B6" s="154"/>
      <c r="C6" s="155"/>
      <c r="D6" s="156"/>
      <c r="E6" s="156"/>
      <c r="F6" s="157"/>
      <c r="G6" s="308"/>
      <c r="H6" s="158"/>
      <c r="I6" s="159"/>
      <c r="J6" s="159"/>
      <c r="K6" s="156"/>
      <c r="L6" s="156"/>
      <c r="M6" s="156"/>
      <c r="N6" s="156"/>
      <c r="O6" s="160"/>
      <c r="P6" s="161"/>
      <c r="Q6" s="160"/>
      <c r="R6" s="160"/>
      <c r="S6" s="160"/>
    </row>
    <row r="7" spans="1:21">
      <c r="A7" s="236" t="s">
        <v>14</v>
      </c>
      <c r="B7" s="154"/>
      <c r="C7" s="155"/>
      <c r="D7" s="156"/>
      <c r="E7" s="156"/>
      <c r="F7" s="162"/>
      <c r="G7" s="154"/>
      <c r="H7" s="163"/>
      <c r="I7" s="156"/>
      <c r="J7" s="156"/>
      <c r="K7" s="156"/>
      <c r="L7" s="156"/>
      <c r="M7" s="156"/>
      <c r="P7" s="164"/>
      <c r="Q7" s="165"/>
      <c r="R7" s="166"/>
      <c r="S7" s="166"/>
    </row>
    <row r="8" spans="1:21" ht="18" customHeight="1">
      <c r="A8" s="770" t="s">
        <v>142</v>
      </c>
      <c r="B8" s="771"/>
      <c r="C8" s="783" t="s">
        <v>17</v>
      </c>
      <c r="D8" s="784"/>
      <c r="E8" s="324" t="s">
        <v>18</v>
      </c>
      <c r="F8" s="775" t="s">
        <v>19</v>
      </c>
      <c r="G8" s="775"/>
      <c r="H8" s="436" t="s">
        <v>65</v>
      </c>
      <c r="I8" s="778" t="s">
        <v>18</v>
      </c>
      <c r="J8" s="778"/>
      <c r="K8" s="778"/>
      <c r="L8" s="778"/>
      <c r="M8" s="778"/>
      <c r="N8" s="778"/>
      <c r="O8" s="778"/>
      <c r="P8" s="778"/>
      <c r="Q8" s="778"/>
      <c r="R8" s="778"/>
      <c r="S8" s="779"/>
    </row>
    <row r="9" spans="1:21" s="180" customFormat="1" ht="18" customHeight="1">
      <c r="A9" s="772"/>
      <c r="B9" s="773"/>
      <c r="C9" s="579" t="s">
        <v>21</v>
      </c>
      <c r="D9" s="378"/>
      <c r="E9" s="319" t="s">
        <v>66</v>
      </c>
      <c r="F9" s="782" t="s">
        <v>23</v>
      </c>
      <c r="G9" s="782"/>
      <c r="H9" s="315" t="s">
        <v>18</v>
      </c>
      <c r="I9" s="369" t="s">
        <v>67</v>
      </c>
      <c r="J9" s="316" t="s">
        <v>68</v>
      </c>
      <c r="K9" s="369" t="s">
        <v>69</v>
      </c>
      <c r="L9" s="316" t="s">
        <v>70</v>
      </c>
      <c r="M9" s="369" t="s">
        <v>71</v>
      </c>
      <c r="N9" s="316" t="s">
        <v>72</v>
      </c>
      <c r="O9" s="369" t="s">
        <v>73</v>
      </c>
      <c r="P9" s="315" t="s">
        <v>74</v>
      </c>
      <c r="Q9" s="369" t="s">
        <v>75</v>
      </c>
      <c r="R9" s="316" t="s">
        <v>76</v>
      </c>
      <c r="S9" s="317" t="s">
        <v>77</v>
      </c>
      <c r="U9" s="145"/>
    </row>
    <row r="10" spans="1:21" ht="18" customHeight="1">
      <c r="A10" s="541" t="s">
        <v>158</v>
      </c>
      <c r="B10" s="541" t="s">
        <v>227</v>
      </c>
      <c r="C10" s="445">
        <v>44410</v>
      </c>
      <c r="D10" s="516" t="s">
        <v>41</v>
      </c>
      <c r="E10" s="445">
        <f>+C10+2</f>
        <v>44412</v>
      </c>
      <c r="F10" s="412"/>
      <c r="G10" s="413"/>
      <c r="H10" s="395"/>
      <c r="I10" s="396"/>
      <c r="J10" s="397"/>
      <c r="K10" s="396"/>
      <c r="L10" s="397"/>
      <c r="M10" s="396"/>
      <c r="N10" s="398"/>
      <c r="O10" s="398"/>
      <c r="P10" s="380"/>
      <c r="Q10" s="398"/>
      <c r="R10" s="318"/>
      <c r="S10" s="399"/>
      <c r="T10" s="312"/>
      <c r="U10" s="149"/>
    </row>
    <row r="11" spans="1:21" ht="18" customHeight="1">
      <c r="A11" s="438" t="s">
        <v>132</v>
      </c>
      <c r="B11" s="642" t="s">
        <v>228</v>
      </c>
      <c r="C11" s="645">
        <v>44409</v>
      </c>
      <c r="D11" s="517" t="s">
        <v>42</v>
      </c>
      <c r="E11" s="513">
        <f>C11+2</f>
        <v>44411</v>
      </c>
      <c r="F11" s="508" t="s">
        <v>274</v>
      </c>
      <c r="G11" s="544" t="s">
        <v>145</v>
      </c>
      <c r="H11" s="400">
        <v>44417</v>
      </c>
      <c r="I11" s="401">
        <f>H11+23</f>
        <v>44440</v>
      </c>
      <c r="J11" s="400" t="s">
        <v>31</v>
      </c>
      <c r="K11" s="401">
        <f>H11+24</f>
        <v>44441</v>
      </c>
      <c r="L11" s="402">
        <f>H11+26</f>
        <v>44443</v>
      </c>
      <c r="M11" s="401">
        <f>H11+27</f>
        <v>44444</v>
      </c>
      <c r="N11" s="394">
        <f>H11+30</f>
        <v>44447</v>
      </c>
      <c r="O11" s="394">
        <f>H11+32</f>
        <v>44449</v>
      </c>
      <c r="P11" s="381">
        <f>H11+36</f>
        <v>44453</v>
      </c>
      <c r="Q11" s="393" t="s">
        <v>31</v>
      </c>
      <c r="R11" s="400" t="s">
        <v>31</v>
      </c>
      <c r="S11" s="400" t="s">
        <v>31</v>
      </c>
      <c r="T11" s="313" t="s">
        <v>99</v>
      </c>
      <c r="U11" s="149"/>
    </row>
    <row r="12" spans="1:21" ht="18" customHeight="1">
      <c r="A12" s="643" t="s">
        <v>131</v>
      </c>
      <c r="B12" s="644" t="s">
        <v>229</v>
      </c>
      <c r="C12" s="646">
        <v>44410</v>
      </c>
      <c r="D12" s="588" t="s">
        <v>41</v>
      </c>
      <c r="E12" s="617">
        <f>+C12+2</f>
        <v>44412</v>
      </c>
      <c r="F12" s="508"/>
      <c r="G12" s="620"/>
      <c r="H12" s="393"/>
      <c r="I12" s="401"/>
      <c r="J12" s="393"/>
      <c r="K12" s="401"/>
      <c r="L12" s="394"/>
      <c r="M12" s="401"/>
      <c r="N12" s="394"/>
      <c r="O12" s="394"/>
      <c r="P12" s="381"/>
      <c r="Q12" s="393"/>
      <c r="R12" s="393"/>
      <c r="S12" s="621"/>
      <c r="T12" s="313"/>
      <c r="U12" s="149"/>
    </row>
    <row r="13" spans="1:21" ht="18" customHeight="1">
      <c r="A13" s="622"/>
      <c r="B13" s="623"/>
      <c r="C13" s="624"/>
      <c r="D13" s="625"/>
      <c r="E13" s="626"/>
      <c r="F13" s="595" t="s">
        <v>283</v>
      </c>
      <c r="G13" s="444" t="s">
        <v>284</v>
      </c>
      <c r="H13" s="383">
        <v>44417</v>
      </c>
      <c r="I13" s="384" t="s">
        <v>31</v>
      </c>
      <c r="J13" s="383">
        <f>H13+24</f>
        <v>44441</v>
      </c>
      <c r="K13" s="385">
        <f>H13+26</f>
        <v>44443</v>
      </c>
      <c r="L13" s="383">
        <f>H13+28</f>
        <v>44445</v>
      </c>
      <c r="M13" s="385">
        <f>H13+29</f>
        <v>44446</v>
      </c>
      <c r="N13" s="386" t="s">
        <v>31</v>
      </c>
      <c r="O13" s="386" t="s">
        <v>31</v>
      </c>
      <c r="P13" s="386" t="s">
        <v>31</v>
      </c>
      <c r="Q13" s="386" t="s">
        <v>31</v>
      </c>
      <c r="R13" s="383">
        <f>H13+30</f>
        <v>44447</v>
      </c>
      <c r="S13" s="387">
        <f>H13+29</f>
        <v>44446</v>
      </c>
      <c r="T13" s="367" t="s">
        <v>100</v>
      </c>
      <c r="U13"/>
    </row>
    <row r="14" spans="1:21" ht="18" customHeight="1">
      <c r="A14" s="541" t="s">
        <v>158</v>
      </c>
      <c r="B14" s="541" t="s">
        <v>230</v>
      </c>
      <c r="C14" s="445">
        <f>C10+7</f>
        <v>44417</v>
      </c>
      <c r="D14" s="516" t="s">
        <v>41</v>
      </c>
      <c r="E14" s="445">
        <f>+C14+2</f>
        <v>44419</v>
      </c>
      <c r="F14" s="412"/>
      <c r="G14" s="413"/>
      <c r="H14" s="395"/>
      <c r="I14" s="396"/>
      <c r="J14" s="397"/>
      <c r="K14" s="396"/>
      <c r="L14" s="397"/>
      <c r="M14" s="396"/>
      <c r="N14" s="398"/>
      <c r="O14" s="398"/>
      <c r="P14" s="380"/>
      <c r="Q14" s="398"/>
      <c r="R14" s="318"/>
      <c r="S14" s="399"/>
      <c r="T14" s="312"/>
      <c r="U14" s="149"/>
    </row>
    <row r="15" spans="1:21" ht="18" customHeight="1">
      <c r="A15" s="438" t="s">
        <v>133</v>
      </c>
      <c r="B15" s="642" t="s">
        <v>160</v>
      </c>
      <c r="C15" s="645">
        <f>C10+7</f>
        <v>44417</v>
      </c>
      <c r="D15" s="517" t="s">
        <v>42</v>
      </c>
      <c r="E15" s="513">
        <f>C15+2</f>
        <v>44419</v>
      </c>
      <c r="F15" s="508" t="s">
        <v>275</v>
      </c>
      <c r="G15" s="544" t="s">
        <v>276</v>
      </c>
      <c r="H15" s="400">
        <f>+H11+7</f>
        <v>44424</v>
      </c>
      <c r="I15" s="401">
        <f>H15+23</f>
        <v>44447</v>
      </c>
      <c r="J15" s="400"/>
      <c r="K15" s="401">
        <f>H15+24</f>
        <v>44448</v>
      </c>
      <c r="L15" s="402">
        <f>H15+26</f>
        <v>44450</v>
      </c>
      <c r="M15" s="401">
        <f>H15+27</f>
        <v>44451</v>
      </c>
      <c r="N15" s="394">
        <f>H15+30</f>
        <v>44454</v>
      </c>
      <c r="O15" s="394">
        <f>H15+32</f>
        <v>44456</v>
      </c>
      <c r="P15" s="381">
        <f>H15+36</f>
        <v>44460</v>
      </c>
      <c r="Q15" s="393"/>
      <c r="R15" s="400"/>
      <c r="S15" s="400"/>
      <c r="T15" s="313" t="s">
        <v>99</v>
      </c>
      <c r="U15" s="149"/>
    </row>
    <row r="16" spans="1:21" ht="18" customHeight="1">
      <c r="A16" s="643" t="s">
        <v>122</v>
      </c>
      <c r="B16" s="644" t="s">
        <v>231</v>
      </c>
      <c r="C16" s="646">
        <f>C11+7</f>
        <v>44416</v>
      </c>
      <c r="D16" s="588" t="s">
        <v>41</v>
      </c>
      <c r="E16" s="617">
        <f>C16+2</f>
        <v>44418</v>
      </c>
      <c r="F16" s="508"/>
      <c r="G16" s="620"/>
      <c r="H16" s="393"/>
      <c r="I16" s="401"/>
      <c r="J16" s="393"/>
      <c r="K16" s="401"/>
      <c r="L16" s="394"/>
      <c r="M16" s="401"/>
      <c r="N16" s="394"/>
      <c r="O16" s="394"/>
      <c r="P16" s="381"/>
      <c r="Q16" s="393"/>
      <c r="R16" s="393"/>
      <c r="S16" s="621"/>
      <c r="T16" s="313"/>
      <c r="U16" s="149"/>
    </row>
    <row r="17" spans="1:21" ht="18" customHeight="1">
      <c r="A17" s="622"/>
      <c r="B17" s="623"/>
      <c r="C17" s="624"/>
      <c r="D17" s="625"/>
      <c r="E17" s="626"/>
      <c r="F17" s="595" t="s">
        <v>285</v>
      </c>
      <c r="G17" s="444" t="s">
        <v>286</v>
      </c>
      <c r="H17" s="383">
        <f>H13+7</f>
        <v>44424</v>
      </c>
      <c r="I17" s="384" t="s">
        <v>31</v>
      </c>
      <c r="J17" s="383">
        <f>H17+24</f>
        <v>44448</v>
      </c>
      <c r="K17" s="385">
        <f>H17+26</f>
        <v>44450</v>
      </c>
      <c r="L17" s="383">
        <f>H17+28</f>
        <v>44452</v>
      </c>
      <c r="M17" s="385">
        <f>H17+29</f>
        <v>44453</v>
      </c>
      <c r="N17" s="386" t="s">
        <v>31</v>
      </c>
      <c r="O17" s="386" t="s">
        <v>31</v>
      </c>
      <c r="P17" s="386" t="s">
        <v>31</v>
      </c>
      <c r="Q17" s="386" t="s">
        <v>31</v>
      </c>
      <c r="R17" s="383">
        <f>H17+30</f>
        <v>44454</v>
      </c>
      <c r="S17" s="387">
        <f>H17+29</f>
        <v>44453</v>
      </c>
      <c r="T17" s="367" t="s">
        <v>100</v>
      </c>
      <c r="U17"/>
    </row>
    <row r="18" spans="1:21" ht="18" customHeight="1">
      <c r="A18" s="541" t="s">
        <v>158</v>
      </c>
      <c r="B18" s="541" t="s">
        <v>236</v>
      </c>
      <c r="C18" s="445">
        <v>44424</v>
      </c>
      <c r="D18" s="516" t="s">
        <v>41</v>
      </c>
      <c r="E18" s="445">
        <f>+C18+2</f>
        <v>44426</v>
      </c>
      <c r="F18" s="412"/>
      <c r="G18" s="413"/>
      <c r="H18" s="395"/>
      <c r="I18" s="396"/>
      <c r="J18" s="397"/>
      <c r="K18" s="396"/>
      <c r="L18" s="397"/>
      <c r="M18" s="396"/>
      <c r="N18" s="398"/>
      <c r="O18" s="398"/>
      <c r="P18" s="380"/>
      <c r="Q18" s="398"/>
      <c r="R18" s="318"/>
      <c r="S18" s="399"/>
      <c r="T18" s="312"/>
      <c r="U18" s="149"/>
    </row>
    <row r="19" spans="1:21" ht="18" customHeight="1">
      <c r="A19" s="438" t="s">
        <v>134</v>
      </c>
      <c r="B19" s="642" t="s">
        <v>229</v>
      </c>
      <c r="C19" s="645">
        <v>44423</v>
      </c>
      <c r="D19" s="517" t="s">
        <v>161</v>
      </c>
      <c r="E19" s="513">
        <f>C19+2</f>
        <v>44425</v>
      </c>
      <c r="F19" s="508" t="s">
        <v>279</v>
      </c>
      <c r="G19" s="544" t="s">
        <v>280</v>
      </c>
      <c r="H19" s="400">
        <f>+H15+7</f>
        <v>44431</v>
      </c>
      <c r="I19" s="401">
        <f>H19+23</f>
        <v>44454</v>
      </c>
      <c r="J19" s="400" t="s">
        <v>31</v>
      </c>
      <c r="K19" s="401">
        <f>H19+24</f>
        <v>44455</v>
      </c>
      <c r="L19" s="402">
        <f>H19+26</f>
        <v>44457</v>
      </c>
      <c r="M19" s="401">
        <f>H19+27</f>
        <v>44458</v>
      </c>
      <c r="N19" s="394">
        <f>H19+30</f>
        <v>44461</v>
      </c>
      <c r="O19" s="394">
        <f>H19+32</f>
        <v>44463</v>
      </c>
      <c r="P19" s="381">
        <f>H19+36</f>
        <v>44467</v>
      </c>
      <c r="Q19" s="393" t="s">
        <v>31</v>
      </c>
      <c r="R19" s="400" t="s">
        <v>31</v>
      </c>
      <c r="S19" s="400" t="s">
        <v>31</v>
      </c>
      <c r="T19" s="313" t="s">
        <v>99</v>
      </c>
      <c r="U19" s="149"/>
    </row>
    <row r="20" spans="1:21" ht="18" customHeight="1">
      <c r="A20" s="643" t="s">
        <v>131</v>
      </c>
      <c r="B20" s="644" t="s">
        <v>232</v>
      </c>
      <c r="C20" s="646">
        <v>44424</v>
      </c>
      <c r="D20" s="588" t="s">
        <v>41</v>
      </c>
      <c r="E20" s="617">
        <f>C20+2</f>
        <v>44426</v>
      </c>
      <c r="F20" s="670" t="s">
        <v>287</v>
      </c>
      <c r="G20" s="671" t="s">
        <v>164</v>
      </c>
      <c r="H20" s="672">
        <f>H17+7</f>
        <v>44431</v>
      </c>
      <c r="I20" s="669" t="s">
        <v>31</v>
      </c>
      <c r="J20" s="672">
        <f>H20+24</f>
        <v>44455</v>
      </c>
      <c r="K20" s="668">
        <f>H20+26</f>
        <v>44457</v>
      </c>
      <c r="L20" s="672">
        <f>H20+28</f>
        <v>44459</v>
      </c>
      <c r="M20" s="668">
        <f>H20+29</f>
        <v>44460</v>
      </c>
      <c r="N20" s="673" t="s">
        <v>31</v>
      </c>
      <c r="O20" s="673" t="s">
        <v>31</v>
      </c>
      <c r="P20" s="673" t="s">
        <v>31</v>
      </c>
      <c r="Q20" s="673" t="s">
        <v>31</v>
      </c>
      <c r="R20" s="672">
        <f>H20+30</f>
        <v>44461</v>
      </c>
      <c r="S20" s="674">
        <f>H20+29</f>
        <v>44460</v>
      </c>
      <c r="T20" s="367" t="s">
        <v>100</v>
      </c>
      <c r="U20" s="149"/>
    </row>
    <row r="21" spans="1:21" ht="18" customHeight="1">
      <c r="A21" s="622"/>
      <c r="B21" s="623"/>
      <c r="C21" s="624"/>
      <c r="D21" s="625"/>
      <c r="E21" s="626"/>
      <c r="F21" s="595"/>
      <c r="G21" s="444"/>
      <c r="H21" s="512"/>
      <c r="I21" s="384"/>
      <c r="J21" s="512"/>
      <c r="K21" s="385"/>
      <c r="L21" s="512"/>
      <c r="M21" s="385"/>
      <c r="N21" s="386"/>
      <c r="O21" s="386"/>
      <c r="P21" s="386"/>
      <c r="Q21" s="386"/>
      <c r="R21" s="512"/>
      <c r="S21" s="703"/>
      <c r="T21" s="367"/>
      <c r="U21"/>
    </row>
    <row r="22" spans="1:21" ht="18" customHeight="1">
      <c r="A22" s="541"/>
      <c r="B22" s="541"/>
      <c r="C22" s="445"/>
      <c r="D22" s="516"/>
      <c r="E22" s="445"/>
      <c r="F22" s="412"/>
      <c r="G22" s="413"/>
      <c r="H22" s="395"/>
      <c r="I22" s="396"/>
      <c r="J22" s="397"/>
      <c r="K22" s="396"/>
      <c r="L22" s="397"/>
      <c r="M22" s="396"/>
      <c r="N22" s="398"/>
      <c r="O22" s="398"/>
      <c r="P22" s="380"/>
      <c r="Q22" s="398"/>
      <c r="R22" s="318"/>
      <c r="S22" s="399"/>
      <c r="T22" s="312"/>
      <c r="U22" s="149"/>
    </row>
    <row r="23" spans="1:21" ht="18" customHeight="1">
      <c r="A23" s="438" t="s">
        <v>132</v>
      </c>
      <c r="B23" s="642" t="s">
        <v>233</v>
      </c>
      <c r="C23" s="645">
        <v>44430</v>
      </c>
      <c r="D23" s="517" t="s">
        <v>42</v>
      </c>
      <c r="E23" s="513">
        <f>C23+2</f>
        <v>44432</v>
      </c>
      <c r="F23" s="508" t="s">
        <v>277</v>
      </c>
      <c r="G23" s="544" t="s">
        <v>278</v>
      </c>
      <c r="H23" s="400">
        <v>44438</v>
      </c>
      <c r="I23" s="401">
        <f>H23+23</f>
        <v>44461</v>
      </c>
      <c r="J23" s="400" t="s">
        <v>31</v>
      </c>
      <c r="K23" s="401">
        <f>H23+24</f>
        <v>44462</v>
      </c>
      <c r="L23" s="402">
        <f>H23+26</f>
        <v>44464</v>
      </c>
      <c r="M23" s="401">
        <f>H23+27</f>
        <v>44465</v>
      </c>
      <c r="N23" s="394">
        <f>H23+30</f>
        <v>44468</v>
      </c>
      <c r="O23" s="394">
        <f>H23+32</f>
        <v>44470</v>
      </c>
      <c r="P23" s="381">
        <f>H23+36</f>
        <v>44474</v>
      </c>
      <c r="Q23" s="393" t="s">
        <v>31</v>
      </c>
      <c r="R23" s="400" t="s">
        <v>31</v>
      </c>
      <c r="S23" s="400" t="s">
        <v>31</v>
      </c>
      <c r="T23" s="313" t="s">
        <v>99</v>
      </c>
      <c r="U23" s="149"/>
    </row>
    <row r="24" spans="1:21" ht="18" customHeight="1">
      <c r="A24" s="643" t="s">
        <v>234</v>
      </c>
      <c r="B24" s="644" t="s">
        <v>235</v>
      </c>
      <c r="C24" s="646">
        <v>44431</v>
      </c>
      <c r="D24" s="588" t="s">
        <v>41</v>
      </c>
      <c r="E24" s="617">
        <f>C24+2</f>
        <v>44433</v>
      </c>
      <c r="F24" s="670" t="s">
        <v>288</v>
      </c>
      <c r="G24" s="671" t="s">
        <v>289</v>
      </c>
      <c r="H24" s="672">
        <f>H20+7</f>
        <v>44438</v>
      </c>
      <c r="I24" s="669" t="s">
        <v>31</v>
      </c>
      <c r="J24" s="672">
        <f>H24+24</f>
        <v>44462</v>
      </c>
      <c r="K24" s="668">
        <f>H24+26</f>
        <v>44464</v>
      </c>
      <c r="L24" s="672">
        <f>H24+28</f>
        <v>44466</v>
      </c>
      <c r="M24" s="668">
        <f>H24+29</f>
        <v>44467</v>
      </c>
      <c r="N24" s="673" t="s">
        <v>31</v>
      </c>
      <c r="O24" s="673" t="s">
        <v>31</v>
      </c>
      <c r="P24" s="673" t="s">
        <v>31</v>
      </c>
      <c r="Q24" s="673" t="s">
        <v>31</v>
      </c>
      <c r="R24" s="672">
        <f>H24+30</f>
        <v>44468</v>
      </c>
      <c r="S24" s="674">
        <f>H24+29</f>
        <v>44467</v>
      </c>
      <c r="T24" s="367" t="s">
        <v>100</v>
      </c>
      <c r="U24" s="149"/>
    </row>
    <row r="25" spans="1:21" ht="18" customHeight="1">
      <c r="A25" s="622"/>
      <c r="B25" s="623"/>
      <c r="C25" s="624"/>
      <c r="D25" s="625"/>
      <c r="E25" s="626"/>
      <c r="F25" s="595"/>
      <c r="G25" s="444"/>
      <c r="H25" s="512"/>
      <c r="I25" s="384"/>
      <c r="J25" s="512"/>
      <c r="K25" s="385"/>
      <c r="L25" s="512"/>
      <c r="M25" s="385"/>
      <c r="N25" s="386"/>
      <c r="O25" s="386"/>
      <c r="P25" s="386"/>
      <c r="Q25" s="386"/>
      <c r="R25" s="512"/>
      <c r="S25" s="703"/>
      <c r="T25" s="367"/>
      <c r="U25"/>
    </row>
    <row r="26" spans="1:21" ht="18" customHeight="1">
      <c r="A26" s="541"/>
      <c r="B26" s="541"/>
      <c r="C26" s="445"/>
      <c r="D26" s="516"/>
      <c r="E26" s="445"/>
      <c r="F26" s="412"/>
      <c r="G26" s="413"/>
      <c r="H26" s="395"/>
      <c r="I26" s="396"/>
      <c r="J26" s="397"/>
      <c r="K26" s="396"/>
      <c r="L26" s="397"/>
      <c r="M26" s="396"/>
      <c r="N26" s="398"/>
      <c r="O26" s="398"/>
      <c r="P26" s="380"/>
      <c r="Q26" s="398"/>
      <c r="R26" s="318"/>
      <c r="S26" s="399"/>
      <c r="T26" s="312"/>
      <c r="U26" s="149"/>
    </row>
    <row r="27" spans="1:21" ht="18" customHeight="1">
      <c r="A27" s="438" t="s">
        <v>133</v>
      </c>
      <c r="B27" s="642" t="s">
        <v>237</v>
      </c>
      <c r="C27" s="645">
        <f>C23+7</f>
        <v>44437</v>
      </c>
      <c r="D27" s="517" t="s">
        <v>161</v>
      </c>
      <c r="E27" s="513"/>
      <c r="F27" s="508" t="s">
        <v>281</v>
      </c>
      <c r="G27" s="544" t="s">
        <v>282</v>
      </c>
      <c r="H27" s="400">
        <f>+H23+7</f>
        <v>44445</v>
      </c>
      <c r="I27" s="401">
        <f>H27+23</f>
        <v>44468</v>
      </c>
      <c r="J27" s="400" t="s">
        <v>31</v>
      </c>
      <c r="K27" s="401">
        <f>H27+24</f>
        <v>44469</v>
      </c>
      <c r="L27" s="402">
        <f>H27+26</f>
        <v>44471</v>
      </c>
      <c r="M27" s="401">
        <f>H27+27</f>
        <v>44472</v>
      </c>
      <c r="N27" s="394">
        <f>H27+30</f>
        <v>44475</v>
      </c>
      <c r="O27" s="394">
        <f>H27+32</f>
        <v>44477</v>
      </c>
      <c r="P27" s="381">
        <f>H27+36</f>
        <v>44481</v>
      </c>
      <c r="Q27" s="393" t="s">
        <v>31</v>
      </c>
      <c r="R27" s="400" t="s">
        <v>31</v>
      </c>
      <c r="S27" s="400" t="s">
        <v>31</v>
      </c>
      <c r="T27" s="313" t="s">
        <v>99</v>
      </c>
      <c r="U27" s="149"/>
    </row>
    <row r="28" spans="1:21" ht="18" customHeight="1">
      <c r="A28" s="643" t="s">
        <v>131</v>
      </c>
      <c r="B28" s="644" t="s">
        <v>238</v>
      </c>
      <c r="C28" s="646">
        <f>C24+7</f>
        <v>44438</v>
      </c>
      <c r="D28" s="588" t="s">
        <v>41</v>
      </c>
      <c r="E28" s="617"/>
      <c r="F28" s="670" t="s">
        <v>290</v>
      </c>
      <c r="G28" s="671" t="s">
        <v>291</v>
      </c>
      <c r="H28" s="672">
        <f>H24+7</f>
        <v>44445</v>
      </c>
      <c r="I28" s="669" t="s">
        <v>31</v>
      </c>
      <c r="J28" s="672">
        <f>H28+24</f>
        <v>44469</v>
      </c>
      <c r="K28" s="668">
        <f>H28+26</f>
        <v>44471</v>
      </c>
      <c r="L28" s="672">
        <f>H28+28</f>
        <v>44473</v>
      </c>
      <c r="M28" s="668">
        <f>H28+29</f>
        <v>44474</v>
      </c>
      <c r="N28" s="673" t="s">
        <v>31</v>
      </c>
      <c r="O28" s="673" t="s">
        <v>31</v>
      </c>
      <c r="P28" s="673" t="s">
        <v>31</v>
      </c>
      <c r="Q28" s="673" t="s">
        <v>31</v>
      </c>
      <c r="R28" s="672">
        <f>H28+30</f>
        <v>44475</v>
      </c>
      <c r="S28" s="674">
        <f>H28+29</f>
        <v>44474</v>
      </c>
      <c r="T28" s="367" t="s">
        <v>100</v>
      </c>
      <c r="U28" s="149"/>
    </row>
    <row r="29" spans="1:21" ht="18" customHeight="1">
      <c r="A29" s="622"/>
      <c r="B29" s="623"/>
      <c r="C29" s="624"/>
      <c r="D29" s="625"/>
      <c r="E29" s="626"/>
      <c r="F29" s="595"/>
      <c r="G29" s="444"/>
      <c r="H29" s="512"/>
      <c r="I29" s="384"/>
      <c r="J29" s="512"/>
      <c r="K29" s="385"/>
      <c r="L29" s="512"/>
      <c r="M29" s="385"/>
      <c r="N29" s="386"/>
      <c r="O29" s="386"/>
      <c r="P29" s="386"/>
      <c r="Q29" s="386"/>
      <c r="R29" s="512"/>
      <c r="S29" s="703"/>
      <c r="T29" s="367"/>
      <c r="U29"/>
    </row>
    <row r="30" spans="1:21" s="167" customFormat="1" ht="18" customHeight="1">
      <c r="A30" s="665"/>
      <c r="B30" s="587"/>
      <c r="C30" s="648"/>
      <c r="D30" s="587"/>
      <c r="E30" s="648"/>
      <c r="F30" s="666"/>
      <c r="G30" s="667"/>
      <c r="H30" s="668"/>
      <c r="I30" s="669"/>
      <c r="J30" s="668"/>
      <c r="K30" s="668"/>
      <c r="L30" s="668"/>
      <c r="M30" s="668"/>
      <c r="N30" s="669"/>
      <c r="O30" s="669"/>
      <c r="P30" s="669"/>
      <c r="Q30" s="669"/>
      <c r="R30" s="668"/>
      <c r="S30" s="668"/>
      <c r="T30" s="367"/>
      <c r="U30" s="148"/>
    </row>
    <row r="31" spans="1:21" s="167" customFormat="1" ht="18" customHeight="1">
      <c r="A31" s="665"/>
      <c r="B31" s="587"/>
      <c r="C31" s="648"/>
      <c r="D31" s="587"/>
      <c r="E31" s="648"/>
      <c r="F31" s="666"/>
      <c r="G31" s="667"/>
      <c r="H31" s="668"/>
      <c r="I31" s="669"/>
      <c r="J31" s="668"/>
      <c r="K31" s="668"/>
      <c r="L31" s="668"/>
      <c r="M31" s="668"/>
      <c r="N31" s="669"/>
      <c r="O31" s="669"/>
      <c r="P31" s="669"/>
      <c r="Q31" s="669"/>
      <c r="R31" s="668"/>
      <c r="S31" s="668"/>
      <c r="T31" s="367"/>
      <c r="U31" s="148"/>
    </row>
    <row r="32" spans="1:21" s="167" customFormat="1" ht="18" customHeight="1">
      <c r="A32" s="665"/>
      <c r="B32" s="587"/>
      <c r="C32" s="648"/>
      <c r="D32" s="587"/>
      <c r="E32" s="648"/>
      <c r="F32" s="666"/>
      <c r="G32" s="667"/>
      <c r="H32" s="668"/>
      <c r="I32" s="669"/>
      <c r="J32" s="668"/>
      <c r="K32" s="668"/>
      <c r="L32" s="668"/>
      <c r="M32" s="668"/>
      <c r="N32" s="669"/>
      <c r="O32" s="669"/>
      <c r="P32" s="669"/>
      <c r="Q32" s="669"/>
      <c r="R32" s="668"/>
      <c r="S32" s="668"/>
      <c r="T32" s="367"/>
      <c r="U32" s="148"/>
    </row>
    <row r="33" spans="1:21" s="167" customFormat="1" ht="18" customHeight="1">
      <c r="A33" s="665"/>
      <c r="B33" s="587"/>
      <c r="C33" s="648"/>
      <c r="D33" s="587"/>
      <c r="E33" s="648"/>
      <c r="F33" s="666"/>
      <c r="G33" s="667"/>
      <c r="H33" s="668"/>
      <c r="I33" s="669"/>
      <c r="J33" s="668"/>
      <c r="K33" s="668"/>
      <c r="L33" s="668"/>
      <c r="M33" s="668"/>
      <c r="N33" s="669"/>
      <c r="O33" s="669"/>
      <c r="P33" s="669"/>
      <c r="Q33" s="669"/>
      <c r="R33" s="668"/>
      <c r="S33" s="668"/>
      <c r="T33" s="367"/>
      <c r="U33" s="148"/>
    </row>
    <row r="34" spans="1:21" ht="14.4">
      <c r="O34" s="189"/>
    </row>
    <row r="35" spans="1:21">
      <c r="S35" s="194" t="s">
        <v>32</v>
      </c>
    </row>
    <row r="36" spans="1:21">
      <c r="A36" s="183" t="s">
        <v>33</v>
      </c>
      <c r="B36" s="183"/>
      <c r="C36" s="190"/>
      <c r="D36" s="191"/>
      <c r="E36" s="191"/>
      <c r="F36" s="192"/>
      <c r="G36" s="309"/>
      <c r="H36" s="193"/>
    </row>
    <row r="37" spans="1:21" ht="14.4">
      <c r="A37" s="446" t="s">
        <v>130</v>
      </c>
      <c r="B37" s="195"/>
      <c r="C37" s="207"/>
      <c r="D37" s="196"/>
      <c r="E37" s="196"/>
      <c r="F37" s="96"/>
      <c r="G37" s="297"/>
      <c r="H37" s="192"/>
      <c r="S37" s="68"/>
    </row>
    <row r="38" spans="1:21" ht="14.4">
      <c r="A38" s="352" t="s">
        <v>78</v>
      </c>
      <c r="B38" s="195"/>
      <c r="C38" s="207"/>
      <c r="D38" s="196"/>
      <c r="E38" s="196"/>
      <c r="F38" s="96"/>
      <c r="G38" s="297"/>
      <c r="H38" s="192"/>
      <c r="S38" s="68"/>
    </row>
    <row r="39" spans="1:21" ht="14.4">
      <c r="A39" s="1" t="s">
        <v>79</v>
      </c>
      <c r="B39" s="197"/>
      <c r="C39" s="198"/>
      <c r="D39" s="196"/>
      <c r="E39" s="196"/>
      <c r="F39" s="95"/>
      <c r="G39" s="292"/>
      <c r="H39" s="199"/>
      <c r="S39" s="68"/>
    </row>
    <row r="40" spans="1:21" ht="14.4">
      <c r="A40" s="184"/>
      <c r="B40" s="195"/>
      <c r="C40" s="207"/>
      <c r="D40" s="196"/>
      <c r="E40" s="196"/>
      <c r="F40" s="96"/>
      <c r="G40" s="297"/>
      <c r="H40" s="192"/>
      <c r="S40" s="68"/>
    </row>
    <row r="41" spans="1:21" ht="14.4">
      <c r="A41" s="185" t="s">
        <v>110</v>
      </c>
      <c r="B41" s="200"/>
      <c r="C41" s="208"/>
      <c r="D41" s="201"/>
      <c r="E41" s="202"/>
      <c r="F41" s="203"/>
      <c r="G41" s="310"/>
      <c r="H41" s="199"/>
      <c r="S41" s="68"/>
    </row>
    <row r="42" spans="1:21">
      <c r="A42" s="185" t="s">
        <v>109</v>
      </c>
      <c r="B42" s="204"/>
      <c r="C42" s="205"/>
      <c r="D42" s="206"/>
      <c r="E42" s="209"/>
      <c r="F42" s="95"/>
      <c r="G42" s="292"/>
      <c r="H42" s="192"/>
      <c r="S42" s="68"/>
    </row>
    <row r="43" spans="1:21">
      <c r="S43" s="68"/>
    </row>
    <row r="46" spans="1:21">
      <c r="A46" s="210" t="s">
        <v>80</v>
      </c>
      <c r="B46" s="210"/>
      <c r="C46" s="210"/>
      <c r="D46" s="210"/>
      <c r="E46" s="210"/>
      <c r="F46" s="210"/>
      <c r="G46" s="311"/>
      <c r="H46" s="210"/>
      <c r="I46" s="210"/>
      <c r="J46" s="210"/>
      <c r="K46" s="210"/>
      <c r="L46" s="210"/>
      <c r="M46" s="210"/>
      <c r="N46" s="210"/>
      <c r="O46" s="210"/>
      <c r="P46" s="210"/>
      <c r="Q46" s="210"/>
    </row>
  </sheetData>
  <mergeCells count="7">
    <mergeCell ref="B1:S1"/>
    <mergeCell ref="B2:S2"/>
    <mergeCell ref="A8:B9"/>
    <mergeCell ref="F8:G8"/>
    <mergeCell ref="I8:S8"/>
    <mergeCell ref="F9:G9"/>
    <mergeCell ref="C8:D8"/>
  </mergeCells>
  <hyperlinks>
    <hyperlink ref="A7" location="MENU!A1" display="BACK TO MENU" xr:uid="{00000000-0004-0000-0700-000000000000}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36"/>
  <sheetViews>
    <sheetView showGridLines="0" zoomScale="80" zoomScaleNormal="80" zoomScaleSheetLayoutView="80" workbookViewId="0">
      <selection activeCell="F23" sqref="F23:G23"/>
    </sheetView>
  </sheetViews>
  <sheetFormatPr defaultColWidth="8" defaultRowHeight="13.8"/>
  <cols>
    <col min="1" max="1" width="22.09765625" style="176" customWidth="1"/>
    <col min="2" max="2" width="14.19921875" style="176" customWidth="1"/>
    <col min="3" max="3" width="8" style="170" bestFit="1" customWidth="1"/>
    <col min="4" max="4" width="6.296875" style="170" customWidth="1"/>
    <col min="5" max="5" width="9.19921875" style="170" customWidth="1"/>
    <col min="6" max="6" width="25.09765625" style="172" customWidth="1"/>
    <col min="7" max="7" width="15.09765625" style="176" customWidth="1"/>
    <col min="8" max="8" width="15.69921875" style="170" bestFit="1" customWidth="1"/>
    <col min="9" max="9" width="10.69921875" style="170" bestFit="1" customWidth="1"/>
    <col min="10" max="10" width="16.69921875" style="170" customWidth="1"/>
    <col min="11" max="11" width="8.19921875" style="170" bestFit="1" customWidth="1"/>
    <col min="12" max="12" width="5.09765625" style="170" bestFit="1" customWidth="1"/>
    <col min="13" max="13" width="5.19921875" style="170" bestFit="1" customWidth="1"/>
    <col min="14" max="14" width="4.69921875" style="170" bestFit="1" customWidth="1"/>
    <col min="15" max="16384" width="8" style="170"/>
  </cols>
  <sheetData>
    <row r="1" spans="1:11" ht="17.399999999999999">
      <c r="B1" s="785" t="s">
        <v>0</v>
      </c>
      <c r="C1" s="785"/>
      <c r="D1" s="785"/>
      <c r="E1" s="785"/>
      <c r="F1" s="785"/>
      <c r="G1" s="785"/>
      <c r="H1" s="785"/>
      <c r="I1" s="785"/>
      <c r="J1" s="785"/>
    </row>
    <row r="2" spans="1:11" ht="17.399999999999999">
      <c r="B2" s="786" t="s">
        <v>7</v>
      </c>
      <c r="C2" s="786"/>
      <c r="D2" s="786"/>
      <c r="E2" s="786"/>
      <c r="F2" s="786"/>
      <c r="G2" s="786"/>
      <c r="H2" s="786"/>
      <c r="I2" s="786"/>
      <c r="J2" s="786"/>
    </row>
    <row r="3" spans="1:11">
      <c r="A3" s="170"/>
      <c r="B3" s="182"/>
      <c r="C3" s="182"/>
      <c r="D3" s="182"/>
      <c r="E3" s="182"/>
      <c r="F3" s="177"/>
      <c r="G3" s="328"/>
      <c r="H3" s="182"/>
      <c r="I3" s="182"/>
      <c r="J3" s="182"/>
    </row>
    <row r="4" spans="1:11">
      <c r="A4" s="238"/>
      <c r="B4" s="188"/>
      <c r="C4" s="188"/>
      <c r="D4" s="188"/>
      <c r="E4" s="188"/>
      <c r="F4" s="177"/>
      <c r="G4" s="328"/>
      <c r="H4" s="188"/>
      <c r="I4" s="188"/>
      <c r="J4" s="188"/>
    </row>
    <row r="5" spans="1:11">
      <c r="A5" s="238"/>
      <c r="B5" s="250"/>
      <c r="C5" s="250"/>
      <c r="D5" s="250"/>
      <c r="E5" s="250"/>
      <c r="F5" s="177"/>
      <c r="G5" s="328"/>
      <c r="H5" s="250"/>
      <c r="I5" s="250"/>
      <c r="J5" s="250"/>
    </row>
    <row r="6" spans="1:11">
      <c r="A6" s="238"/>
      <c r="B6" s="188"/>
      <c r="C6" s="188"/>
      <c r="D6" s="188"/>
      <c r="E6" s="188"/>
      <c r="F6" s="177"/>
      <c r="G6" s="328"/>
      <c r="H6" s="188"/>
      <c r="I6" s="188"/>
      <c r="J6" s="188"/>
    </row>
    <row r="7" spans="1:11">
      <c r="A7" s="238" t="s">
        <v>14</v>
      </c>
      <c r="B7" s="230"/>
      <c r="C7" s="173"/>
      <c r="D7" s="173"/>
      <c r="E7" s="173"/>
      <c r="F7" s="338"/>
      <c r="G7" s="230"/>
      <c r="H7" s="231"/>
      <c r="I7" s="174"/>
      <c r="J7" s="175"/>
    </row>
    <row r="8" spans="1:11" ht="15" customHeight="1">
      <c r="A8" s="770" t="s">
        <v>142</v>
      </c>
      <c r="B8" s="771"/>
      <c r="C8" s="783" t="s">
        <v>17</v>
      </c>
      <c r="D8" s="784"/>
      <c r="E8" s="324" t="s">
        <v>18</v>
      </c>
      <c r="F8" s="787" t="s">
        <v>19</v>
      </c>
      <c r="G8" s="787"/>
      <c r="H8" s="435" t="s">
        <v>65</v>
      </c>
      <c r="I8" s="788" t="s">
        <v>18</v>
      </c>
      <c r="J8" s="789"/>
    </row>
    <row r="9" spans="1:11">
      <c r="A9" s="772"/>
      <c r="B9" s="773"/>
      <c r="C9" s="567" t="s">
        <v>21</v>
      </c>
      <c r="D9" s="578"/>
      <c r="E9" s="319" t="s">
        <v>66</v>
      </c>
      <c r="F9" s="790" t="s">
        <v>86</v>
      </c>
      <c r="G9" s="790"/>
      <c r="H9" s="325" t="s">
        <v>18</v>
      </c>
      <c r="I9" s="327" t="s">
        <v>98</v>
      </c>
      <c r="J9" s="382" t="s">
        <v>117</v>
      </c>
    </row>
    <row r="10" spans="1:11">
      <c r="A10" s="675" t="s">
        <v>158</v>
      </c>
      <c r="B10" s="675" t="s">
        <v>227</v>
      </c>
      <c r="C10" s="676">
        <v>44410</v>
      </c>
      <c r="D10" s="677" t="s">
        <v>41</v>
      </c>
      <c r="E10" s="676">
        <f>+C10+2</f>
        <v>44412</v>
      </c>
      <c r="F10" s="704" t="s">
        <v>166</v>
      </c>
      <c r="G10" s="679" t="s">
        <v>257</v>
      </c>
      <c r="H10" s="680">
        <v>44415</v>
      </c>
      <c r="I10" s="681">
        <f>H10+12</f>
        <v>44427</v>
      </c>
      <c r="J10" s="682" t="s">
        <v>31</v>
      </c>
      <c r="K10" s="364" t="s">
        <v>116</v>
      </c>
    </row>
    <row r="11" spans="1:11">
      <c r="A11" s="438" t="s">
        <v>132</v>
      </c>
      <c r="B11" s="642" t="s">
        <v>228</v>
      </c>
      <c r="C11" s="645">
        <v>44409</v>
      </c>
      <c r="D11" s="517" t="s">
        <v>42</v>
      </c>
      <c r="E11" s="513">
        <f>C11+2</f>
        <v>44411</v>
      </c>
      <c r="F11" s="596" t="s">
        <v>135</v>
      </c>
      <c r="G11" s="510" t="s">
        <v>270</v>
      </c>
      <c r="H11" s="627">
        <v>44418</v>
      </c>
      <c r="I11" s="425" t="s">
        <v>31</v>
      </c>
      <c r="J11" s="426"/>
      <c r="K11" s="218" t="s">
        <v>121</v>
      </c>
    </row>
    <row r="12" spans="1:11">
      <c r="A12" s="664" t="s">
        <v>131</v>
      </c>
      <c r="B12" s="683" t="s">
        <v>229</v>
      </c>
      <c r="C12" s="656">
        <v>44410</v>
      </c>
      <c r="D12" s="625" t="s">
        <v>41</v>
      </c>
      <c r="E12" s="684">
        <f>+C12+2</f>
        <v>44412</v>
      </c>
      <c r="F12" s="685"/>
      <c r="G12" s="686"/>
      <c r="H12" s="687"/>
      <c r="I12" s="688"/>
      <c r="J12" s="689"/>
      <c r="K12" s="218"/>
    </row>
    <row r="13" spans="1:11">
      <c r="A13" s="675" t="s">
        <v>158</v>
      </c>
      <c r="B13" s="675" t="s">
        <v>230</v>
      </c>
      <c r="C13" s="676">
        <v>44417</v>
      </c>
      <c r="D13" s="677" t="s">
        <v>41</v>
      </c>
      <c r="E13" s="676">
        <f>+C13+2</f>
        <v>44419</v>
      </c>
      <c r="F13" s="678" t="s">
        <v>292</v>
      </c>
      <c r="G13" s="679" t="s">
        <v>293</v>
      </c>
      <c r="H13" s="680">
        <f>H10+7</f>
        <v>44422</v>
      </c>
      <c r="I13" s="681">
        <f>H13+12</f>
        <v>44434</v>
      </c>
      <c r="J13" s="682" t="s">
        <v>31</v>
      </c>
      <c r="K13" s="364"/>
    </row>
    <row r="14" spans="1:11">
      <c r="A14" s="438" t="s">
        <v>133</v>
      </c>
      <c r="B14" s="642" t="s">
        <v>160</v>
      </c>
      <c r="C14" s="645">
        <v>44417</v>
      </c>
      <c r="D14" s="517" t="s">
        <v>42</v>
      </c>
      <c r="E14" s="513">
        <f>C14+2</f>
        <v>44419</v>
      </c>
      <c r="F14" s="596"/>
      <c r="G14" s="510"/>
      <c r="H14" s="627"/>
      <c r="I14" s="425"/>
      <c r="J14" s="426"/>
      <c r="K14" s="218"/>
    </row>
    <row r="15" spans="1:11">
      <c r="A15" s="664" t="s">
        <v>122</v>
      </c>
      <c r="B15" s="683" t="s">
        <v>231</v>
      </c>
      <c r="C15" s="656">
        <v>44416</v>
      </c>
      <c r="D15" s="625" t="s">
        <v>41</v>
      </c>
      <c r="E15" s="684">
        <f>+C15+2</f>
        <v>44418</v>
      </c>
      <c r="F15" s="685" t="s">
        <v>298</v>
      </c>
      <c r="G15" s="686" t="s">
        <v>299</v>
      </c>
      <c r="H15" s="687">
        <f>+H11+7</f>
        <v>44425</v>
      </c>
      <c r="I15" s="688" t="s">
        <v>31</v>
      </c>
      <c r="J15" s="689">
        <f>H15+22</f>
        <v>44447</v>
      </c>
      <c r="K15" s="218"/>
    </row>
    <row r="16" spans="1:11">
      <c r="A16" s="675" t="s">
        <v>158</v>
      </c>
      <c r="B16" s="675" t="s">
        <v>236</v>
      </c>
      <c r="C16" s="676">
        <v>44424</v>
      </c>
      <c r="D16" s="677" t="s">
        <v>41</v>
      </c>
      <c r="E16" s="676">
        <f>+C16+2</f>
        <v>44426</v>
      </c>
      <c r="F16" s="678" t="s">
        <v>294</v>
      </c>
      <c r="G16" s="679" t="s">
        <v>270</v>
      </c>
      <c r="H16" s="680">
        <f>H13+7</f>
        <v>44429</v>
      </c>
      <c r="I16" s="681">
        <f>H16+12</f>
        <v>44441</v>
      </c>
      <c r="J16" s="682" t="s">
        <v>31</v>
      </c>
      <c r="K16" s="364"/>
    </row>
    <row r="17" spans="1:23">
      <c r="A17" s="438" t="s">
        <v>134</v>
      </c>
      <c r="B17" s="642" t="s">
        <v>229</v>
      </c>
      <c r="C17" s="645">
        <v>44423</v>
      </c>
      <c r="D17" s="517" t="s">
        <v>161</v>
      </c>
      <c r="E17" s="513">
        <f>C17+2</f>
        <v>44425</v>
      </c>
      <c r="F17" s="596" t="s">
        <v>146</v>
      </c>
      <c r="G17" s="510" t="s">
        <v>300</v>
      </c>
      <c r="H17" s="627">
        <f>+H15+7</f>
        <v>44432</v>
      </c>
      <c r="I17" s="425" t="s">
        <v>31</v>
      </c>
      <c r="J17" s="426">
        <f>H17+22</f>
        <v>44454</v>
      </c>
      <c r="K17" s="218"/>
    </row>
    <row r="18" spans="1:23">
      <c r="A18" s="664" t="s">
        <v>131</v>
      </c>
      <c r="B18" s="683" t="s">
        <v>232</v>
      </c>
      <c r="C18" s="656">
        <v>44424</v>
      </c>
      <c r="D18" s="625" t="s">
        <v>41</v>
      </c>
      <c r="E18" s="684">
        <f>C18+2</f>
        <v>44426</v>
      </c>
      <c r="F18" s="685"/>
      <c r="G18" s="686"/>
      <c r="H18" s="687"/>
      <c r="I18" s="688">
        <f>H18+14</f>
        <v>14</v>
      </c>
      <c r="J18" s="689"/>
      <c r="K18" s="218"/>
    </row>
    <row r="19" spans="1:23">
      <c r="A19" s="675"/>
      <c r="B19" s="675"/>
      <c r="C19" s="676"/>
      <c r="D19" s="677"/>
      <c r="E19" s="676"/>
      <c r="F19" s="678" t="s">
        <v>295</v>
      </c>
      <c r="G19" s="679" t="s">
        <v>296</v>
      </c>
      <c r="H19" s="680">
        <f t="shared" ref="H19:H22" si="0">H16+7</f>
        <v>44436</v>
      </c>
      <c r="I19" s="681">
        <f>H19+12</f>
        <v>44448</v>
      </c>
      <c r="J19" s="682" t="s">
        <v>31</v>
      </c>
      <c r="K19" s="364"/>
    </row>
    <row r="20" spans="1:23">
      <c r="A20" s="438" t="s">
        <v>132</v>
      </c>
      <c r="B20" s="642" t="s">
        <v>233</v>
      </c>
      <c r="C20" s="645">
        <v>44430</v>
      </c>
      <c r="D20" s="517" t="s">
        <v>42</v>
      </c>
      <c r="E20" s="513">
        <f>C20+2</f>
        <v>44432</v>
      </c>
      <c r="F20" s="596" t="s">
        <v>140</v>
      </c>
      <c r="G20" s="510" t="s">
        <v>301</v>
      </c>
      <c r="H20" s="627">
        <f>+H17+7</f>
        <v>44439</v>
      </c>
      <c r="I20" s="425" t="s">
        <v>31</v>
      </c>
      <c r="J20" s="426">
        <f>H20+22</f>
        <v>44461</v>
      </c>
      <c r="K20" s="218"/>
    </row>
    <row r="21" spans="1:23">
      <c r="A21" s="664" t="s">
        <v>234</v>
      </c>
      <c r="B21" s="683" t="s">
        <v>235</v>
      </c>
      <c r="C21" s="656">
        <v>44431</v>
      </c>
      <c r="D21" s="625" t="s">
        <v>41</v>
      </c>
      <c r="E21" s="684">
        <f>C21+2</f>
        <v>44433</v>
      </c>
      <c r="F21" s="685"/>
      <c r="G21" s="686"/>
      <c r="H21" s="687"/>
      <c r="I21" s="688"/>
      <c r="J21" s="689"/>
      <c r="K21" s="218"/>
    </row>
    <row r="22" spans="1:23">
      <c r="A22" s="675"/>
      <c r="B22" s="675"/>
      <c r="C22" s="676"/>
      <c r="D22" s="677"/>
      <c r="E22" s="676"/>
      <c r="F22" s="678" t="s">
        <v>165</v>
      </c>
      <c r="G22" s="679" t="s">
        <v>297</v>
      </c>
      <c r="H22" s="680">
        <f t="shared" si="0"/>
        <v>44443</v>
      </c>
      <c r="I22" s="681">
        <f>H22+12</f>
        <v>44455</v>
      </c>
      <c r="J22" s="682" t="s">
        <v>31</v>
      </c>
      <c r="K22" s="364"/>
    </row>
    <row r="23" spans="1:23">
      <c r="A23" s="438" t="s">
        <v>133</v>
      </c>
      <c r="B23" s="642" t="s">
        <v>237</v>
      </c>
      <c r="C23" s="645">
        <v>44437</v>
      </c>
      <c r="D23" s="517" t="s">
        <v>161</v>
      </c>
      <c r="E23" s="513">
        <f>C23+2</f>
        <v>44439</v>
      </c>
      <c r="F23" s="705" t="s">
        <v>129</v>
      </c>
      <c r="G23" s="536"/>
      <c r="H23" s="536"/>
      <c r="I23" s="536"/>
      <c r="J23" s="536"/>
      <c r="K23" s="218"/>
    </row>
    <row r="24" spans="1:23">
      <c r="A24" s="664" t="s">
        <v>131</v>
      </c>
      <c r="B24" s="683" t="s">
        <v>238</v>
      </c>
      <c r="C24" s="656">
        <v>44438</v>
      </c>
      <c r="D24" s="625" t="s">
        <v>41</v>
      </c>
      <c r="E24" s="684">
        <f>C24+2</f>
        <v>44440</v>
      </c>
      <c r="F24" s="685"/>
      <c r="G24" s="686"/>
      <c r="H24" s="687"/>
      <c r="I24" s="688"/>
      <c r="J24" s="689"/>
      <c r="K24" s="218"/>
    </row>
    <row r="25" spans="1:23">
      <c r="A25" s="665"/>
      <c r="B25" s="587"/>
      <c r="C25" s="648"/>
      <c r="D25" s="587"/>
      <c r="E25" s="648"/>
      <c r="F25" s="690"/>
      <c r="G25" s="691"/>
      <c r="H25" s="692"/>
      <c r="I25" s="693"/>
      <c r="J25" s="694"/>
      <c r="K25" s="507"/>
    </row>
    <row r="26" spans="1:23" ht="14.4">
      <c r="A26" s="228"/>
      <c r="B26" s="228"/>
      <c r="C26" s="213"/>
      <c r="D26" s="213"/>
      <c r="E26" s="213"/>
      <c r="F26" s="365"/>
      <c r="G26" s="228"/>
      <c r="H26" s="191"/>
      <c r="I26" s="189"/>
      <c r="L26" s="229"/>
    </row>
    <row r="27" spans="1:23" ht="14.4">
      <c r="A27" s="228"/>
      <c r="B27" s="228"/>
      <c r="C27" s="213"/>
      <c r="D27" s="213"/>
      <c r="E27" s="213"/>
      <c r="F27" s="365"/>
      <c r="G27" s="228"/>
      <c r="H27" s="191"/>
      <c r="I27" s="189"/>
      <c r="J27" s="194" t="s">
        <v>32</v>
      </c>
      <c r="L27" s="229"/>
    </row>
    <row r="28" spans="1:23">
      <c r="A28" s="183" t="s">
        <v>33</v>
      </c>
      <c r="B28" s="183"/>
      <c r="C28" s="190"/>
      <c r="D28" s="191"/>
      <c r="E28" s="191"/>
      <c r="F28" s="366"/>
      <c r="G28" s="329"/>
      <c r="H28" s="193"/>
      <c r="I28" s="193"/>
      <c r="K28" s="213"/>
      <c r="L28" s="213"/>
    </row>
    <row r="29" spans="1:23" ht="14.4">
      <c r="A29" s="446" t="s">
        <v>130</v>
      </c>
      <c r="B29" s="225"/>
      <c r="C29" s="226"/>
      <c r="D29" s="226"/>
      <c r="E29" s="226"/>
      <c r="F29" s="366"/>
      <c r="G29" s="329"/>
      <c r="H29" s="193"/>
      <c r="I29" s="193"/>
      <c r="L29" s="172"/>
      <c r="M29" s="172"/>
      <c r="N29" s="172"/>
    </row>
    <row r="30" spans="1:23" s="144" customFormat="1" ht="14.4">
      <c r="A30" s="352" t="s">
        <v>78</v>
      </c>
      <c r="B30" s="215"/>
      <c r="C30" s="207"/>
      <c r="D30" s="196"/>
      <c r="E30" s="196"/>
      <c r="F30" s="227"/>
      <c r="G30" s="330"/>
      <c r="H30" s="192"/>
      <c r="Q30" s="170"/>
      <c r="R30" s="170"/>
      <c r="S30" s="170"/>
      <c r="T30" s="170"/>
      <c r="U30" s="170"/>
      <c r="V30" s="170"/>
      <c r="W30" s="170"/>
    </row>
    <row r="31" spans="1:23" s="144" customFormat="1" ht="14.4">
      <c r="A31" s="1" t="s">
        <v>79</v>
      </c>
      <c r="B31" s="215"/>
      <c r="C31" s="207"/>
      <c r="D31" s="196"/>
      <c r="E31" s="196"/>
      <c r="F31" s="227"/>
      <c r="G31" s="330"/>
      <c r="H31" s="192"/>
      <c r="Q31" s="170"/>
      <c r="R31" s="170"/>
      <c r="S31" s="170"/>
      <c r="T31" s="170"/>
      <c r="U31" s="170"/>
      <c r="V31" s="170"/>
      <c r="W31" s="170"/>
    </row>
    <row r="32" spans="1:23" ht="14.4">
      <c r="A32" s="184"/>
      <c r="B32" s="195"/>
      <c r="C32" s="207"/>
      <c r="D32" s="196"/>
      <c r="E32" s="196"/>
      <c r="F32" s="96"/>
      <c r="G32" s="331"/>
      <c r="H32" s="192"/>
      <c r="I32" s="192"/>
      <c r="K32" s="213"/>
      <c r="L32" s="213"/>
    </row>
    <row r="33" spans="1:12" ht="14.4">
      <c r="A33" s="185" t="s">
        <v>110</v>
      </c>
      <c r="B33" s="200"/>
      <c r="C33" s="208"/>
      <c r="D33" s="201"/>
      <c r="E33" s="202"/>
      <c r="F33" s="203"/>
      <c r="G33" s="332"/>
      <c r="H33" s="199"/>
      <c r="I33" s="199"/>
      <c r="K33" s="213"/>
      <c r="L33" s="213"/>
    </row>
    <row r="34" spans="1:12">
      <c r="A34" s="185" t="s">
        <v>109</v>
      </c>
      <c r="B34" s="204"/>
      <c r="C34" s="205"/>
      <c r="D34" s="206"/>
      <c r="E34" s="209"/>
      <c r="F34" s="95"/>
      <c r="G34" s="289"/>
      <c r="H34" s="192"/>
      <c r="I34" s="192"/>
      <c r="K34" s="213"/>
      <c r="L34" s="213"/>
    </row>
    <row r="35" spans="1:12">
      <c r="A35" s="228"/>
      <c r="B35" s="228"/>
      <c r="C35" s="213"/>
      <c r="D35" s="213"/>
      <c r="E35" s="213"/>
      <c r="F35" s="365"/>
      <c r="G35" s="228"/>
      <c r="H35" s="213"/>
      <c r="I35" s="213"/>
      <c r="J35" s="213"/>
      <c r="K35" s="213"/>
      <c r="L35" s="213"/>
    </row>
    <row r="36" spans="1:12">
      <c r="A36" s="228"/>
      <c r="B36" s="228"/>
      <c r="C36" s="213"/>
      <c r="D36" s="213"/>
      <c r="E36" s="213"/>
      <c r="F36" s="365"/>
      <c r="G36" s="228"/>
      <c r="H36" s="213"/>
      <c r="I36" s="213"/>
      <c r="J36" s="213"/>
      <c r="K36" s="213"/>
      <c r="L36" s="213"/>
    </row>
  </sheetData>
  <mergeCells count="7">
    <mergeCell ref="B1:J1"/>
    <mergeCell ref="B2:J2"/>
    <mergeCell ref="A8:B9"/>
    <mergeCell ref="C8:D8"/>
    <mergeCell ref="F8:G8"/>
    <mergeCell ref="I8:J8"/>
    <mergeCell ref="F9:G9"/>
  </mergeCells>
  <hyperlinks>
    <hyperlink ref="A7" location="MENU!A1" display="BACK TO MENU" xr:uid="{00000000-0004-0000-0800-000000000000}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  <vt:lpstr>WEST AFRICA via PKL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vthang@coscon.com</dc:creator>
  <cp:keywords/>
  <dc:description/>
  <cp:lastModifiedBy>Win</cp:lastModifiedBy>
  <cp:revision/>
  <dcterms:created xsi:type="dcterms:W3CDTF">1999-08-17T08:14:37Z</dcterms:created>
  <dcterms:modified xsi:type="dcterms:W3CDTF">2021-08-03T08:56:55Z</dcterms:modified>
  <cp:category/>
  <cp:contentStatus/>
</cp:coreProperties>
</file>